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F688EE05-9EC0-42B1-89C9-D12DF87BEBF8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Dienstplan" sheetId="1" r:id="rId1"/>
    <sheet name="Auswertung" sheetId="2" r:id="rId2"/>
    <sheet name="Stammdaten" sheetId="3" r:id="rId3"/>
    <sheet name="Anleitung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22" i="3" l="1"/>
  <c r="I22" i="3" s="1"/>
  <c r="H21" i="3"/>
  <c r="I21" i="3" s="1"/>
  <c r="H20" i="3"/>
  <c r="I20" i="3" s="1"/>
  <c r="I19" i="2"/>
  <c r="I18" i="2"/>
  <c r="I17" i="2"/>
  <c r="I16" i="2"/>
  <c r="I15" i="2"/>
  <c r="I14" i="2"/>
  <c r="M13" i="2"/>
  <c r="I13" i="2"/>
  <c r="M12" i="2"/>
  <c r="I12" i="2"/>
  <c r="M11" i="2"/>
  <c r="I11" i="2"/>
  <c r="I20" i="2" s="1"/>
  <c r="J7" i="2"/>
  <c r="H7" i="2"/>
  <c r="F7" i="2"/>
  <c r="B7" i="2"/>
  <c r="AJ26" i="1"/>
  <c r="AH26" i="1"/>
  <c r="AG26" i="1"/>
  <c r="AF26" i="1"/>
  <c r="AE26" i="1"/>
  <c r="AD26" i="1"/>
  <c r="AC26" i="1"/>
  <c r="AB26" i="1"/>
  <c r="AA26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AI26" i="1" s="1"/>
  <c r="AJ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AI25" i="1" s="1"/>
  <c r="AJ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AI24" i="1" s="1"/>
  <c r="AI21" i="1"/>
  <c r="G19" i="2" s="1"/>
  <c r="AI20" i="1"/>
  <c r="G18" i="2" s="1"/>
  <c r="AI19" i="1"/>
  <c r="G17" i="2" s="1"/>
  <c r="AI17" i="1"/>
  <c r="G16" i="2" s="1"/>
  <c r="AI16" i="1"/>
  <c r="G15" i="2" s="1"/>
  <c r="AI15" i="1"/>
  <c r="G14" i="2" s="1"/>
  <c r="AI13" i="1"/>
  <c r="G13" i="2" s="1"/>
  <c r="AI12" i="1"/>
  <c r="G12" i="2" s="1"/>
  <c r="AI11" i="1"/>
  <c r="G11" i="2" s="1"/>
  <c r="AJ17" i="1" l="1"/>
  <c r="AJ19" i="1"/>
  <c r="AJ21" i="1"/>
  <c r="AJ20" i="1"/>
  <c r="AJ13" i="1"/>
  <c r="AJ15" i="1"/>
  <c r="AJ12" i="1"/>
  <c r="AJ11" i="1"/>
  <c r="AJ16" i="1"/>
  <c r="G20" i="2"/>
  <c r="H15" i="2" l="1"/>
  <c r="AK16" i="1"/>
  <c r="J15" i="2" s="1"/>
  <c r="AK15" i="1"/>
  <c r="J14" i="2" s="1"/>
  <c r="H14" i="2"/>
  <c r="AK11" i="1"/>
  <c r="J11" i="2" s="1"/>
  <c r="H11" i="2"/>
  <c r="H20" i="2" s="1"/>
  <c r="D7" i="2"/>
  <c r="H12" i="2"/>
  <c r="AK12" i="1"/>
  <c r="J12" i="2" s="1"/>
  <c r="AK13" i="1"/>
  <c r="J13" i="2" s="1"/>
  <c r="H13" i="2"/>
  <c r="AK20" i="1"/>
  <c r="J18" i="2" s="1"/>
  <c r="H18" i="2"/>
  <c r="AK21" i="1"/>
  <c r="J19" i="2" s="1"/>
  <c r="H19" i="2"/>
  <c r="H17" i="2"/>
  <c r="AK19" i="1"/>
  <c r="J17" i="2" s="1"/>
  <c r="H16" i="2"/>
  <c r="AK17" i="1"/>
  <c r="J16" i="2" s="1"/>
  <c r="J20" i="2" l="1"/>
</calcChain>
</file>

<file path=xl/sharedStrings.xml><?xml version="1.0" encoding="utf-8"?>
<sst xmlns="http://schemas.openxmlformats.org/spreadsheetml/2006/main" count="375" uniqueCount="115">
  <si>
    <t>Werk</t>
  </si>
  <si>
    <t>Werk Nord, Dortmund</t>
  </si>
  <si>
    <t>Monatsübersicht September 2027</t>
  </si>
  <si>
    <t>Abteilung</t>
  </si>
  <si>
    <t>Montage &amp; Logistik</t>
  </si>
  <si>
    <t>Modell</t>
  </si>
  <si>
    <t>Früh / Spät / Nacht</t>
  </si>
  <si>
    <t>Freigabe</t>
  </si>
  <si>
    <t>Schichtleitung</t>
  </si>
  <si>
    <t>Schichten</t>
  </si>
  <si>
    <t>F  Früh  06–14</t>
  </si>
  <si>
    <t>S  Spät  14–22</t>
  </si>
  <si>
    <t>N  Nacht  22–06</t>
  </si>
  <si>
    <t>U  Urlaub</t>
  </si>
  <si>
    <t>K  Krank</t>
  </si>
  <si>
    <t>FR  Frei</t>
  </si>
  <si>
    <t>Mitarbeiter</t>
  </si>
  <si>
    <t>Mi</t>
  </si>
  <si>
    <t>Do</t>
  </si>
  <si>
    <t>Fr</t>
  </si>
  <si>
    <t>Sa</t>
  </si>
  <si>
    <t>So</t>
  </si>
  <si>
    <t>Mo</t>
  </si>
  <si>
    <t>Di</t>
  </si>
  <si>
    <t>Schich-
ten</t>
  </si>
  <si>
    <t>Stun-
den</t>
  </si>
  <si>
    <t>Saldo</t>
  </si>
  <si>
    <t>Team 1 — Montage</t>
  </si>
  <si>
    <t>Aylin Demir</t>
  </si>
  <si>
    <t>F</t>
  </si>
  <si>
    <t>N</t>
  </si>
  <si>
    <t>S</t>
  </si>
  <si>
    <t>Jonas Scholz</t>
  </si>
  <si>
    <t>Pia Richter</t>
  </si>
  <si>
    <t>U</t>
  </si>
  <si>
    <t>Team 2 — Instandhaltung</t>
  </si>
  <si>
    <t>Murat Çelik</t>
  </si>
  <si>
    <t>Lena Hartmann</t>
  </si>
  <si>
    <t>K</t>
  </si>
  <si>
    <t>Finn Kaiser</t>
  </si>
  <si>
    <t>Team 3 — Logistik</t>
  </si>
  <si>
    <t>Sara Nowak</t>
  </si>
  <si>
    <t>Tobias Brandt</t>
  </si>
  <si>
    <t>Mara Voss</t>
  </si>
  <si>
    <t>Besetzung je Tag</t>
  </si>
  <si>
    <t>Soll</t>
  </si>
  <si>
    <t>Früh (F)</t>
  </si>
  <si>
    <t>Spät (S)</t>
  </si>
  <si>
    <t>Nacht (N)</t>
  </si>
  <si>
    <t>Zellen färben sich nach Schicht (hell = Früh, mittel = Spät, dunkel = Nacht). Ocker in der Besetzung = unter Mindestbesetzung.</t>
  </si>
  <si>
    <t>Auswertung</t>
  </si>
  <si>
    <t>Kennzahlen und Verteilung September 2027</t>
  </si>
  <si>
    <t>Schichten gesamt</t>
  </si>
  <si>
    <t>Geplante Stunden</t>
  </si>
  <si>
    <t>Nachtanteil</t>
  </si>
  <si>
    <t>Urlaubstage</t>
  </si>
  <si>
    <t>Kranktage</t>
  </si>
  <si>
    <t>Stunden und Saldo je Mitarbeiter</t>
  </si>
  <si>
    <t>Team</t>
  </si>
  <si>
    <t>Stunden</t>
  </si>
  <si>
    <t>Schicht</t>
  </si>
  <si>
    <t>Anz</t>
  </si>
  <si>
    <t>Montage</t>
  </si>
  <si>
    <t>Früh</t>
  </si>
  <si>
    <t>Spät</t>
  </si>
  <si>
    <t>Nacht</t>
  </si>
  <si>
    <t>Instandhaltung</t>
  </si>
  <si>
    <t>Logistik</t>
  </si>
  <si>
    <t>Gesamt</t>
  </si>
  <si>
    <t>Stammdaten</t>
  </si>
  <si>
    <t>Mitarbeiter, Schichtzeiten und Mindestbesetzung</t>
  </si>
  <si>
    <t>FTE</t>
  </si>
  <si>
    <t>Soll-Std./Monat</t>
  </si>
  <si>
    <t>Schichtarten und Besetzung</t>
  </si>
  <si>
    <t>Code</t>
  </si>
  <si>
    <t>Bezeichnung</t>
  </si>
  <si>
    <t>Von</t>
  </si>
  <si>
    <t>Bis</t>
  </si>
  <si>
    <t>Pause</t>
  </si>
  <si>
    <t>Brutto</t>
  </si>
  <si>
    <t>Netto</t>
  </si>
  <si>
    <t>Mind./Tag</t>
  </si>
  <si>
    <t>Frühschicht</t>
  </si>
  <si>
    <t>06:00</t>
  </si>
  <si>
    <t>14:00</t>
  </si>
  <si>
    <t>Spätschicht</t>
  </si>
  <si>
    <t>22:00</t>
  </si>
  <si>
    <t>Nachtschicht</t>
  </si>
  <si>
    <t>Urlaub</t>
  </si>
  <si>
    <t>Krank</t>
  </si>
  <si>
    <t>FR</t>
  </si>
  <si>
    <t>Frei</t>
  </si>
  <si>
    <t>Netto = Brutto − Pause. Nachtschicht nutzt MOD() für den Tageswechsel. Hinterlegte Felder sind Eingaben.</t>
  </si>
  <si>
    <t>Anleitung</t>
  </si>
  <si>
    <t>So arbeiten Sie mit dem Schichtplan 2027</t>
  </si>
  <si>
    <t>1</t>
  </si>
  <si>
    <t>Stammdaten festlegen</t>
  </si>
  <si>
    <t>Im Blatt »Stammdaten« Mitarbeiter mit Team, FTE und Soll-Stunden pflegen sowie Schichtzeiten und Mindestbesetzung je Schicht hinterlegen. Die Netto-Stunden berechnen sich automatisch.</t>
  </si>
  <si>
    <t>2</t>
  </si>
  <si>
    <t>Schichten eintragen</t>
  </si>
  <si>
    <t>Im Blatt »Dienstplan« je Tag und Mitarbeiter ein Kürzel wählen: F, S, N, U, K oder FR. Die Zellen färben sich nach Tageszeit – Früh hell, Spät mittel, Nacht dunkel.</t>
  </si>
  <si>
    <t>3</t>
  </si>
  <si>
    <t>Besetzung prüfen</t>
  </si>
  <si>
    <t>Der Besetzungsblock zählt je Tag die Schichten und vergleicht mit der Mindestbesetzung. Unterschreitungen werden ockerfarben markiert – rechts steht der Soll-Wert je Schicht.</t>
  </si>
  <si>
    <t>4</t>
  </si>
  <si>
    <t>Stunden auswerten</t>
  </si>
  <si>
    <t>Rechts im Plan stehen Schichten, Stunden und Saldo je Mitarbeiter. Das Blatt »Auswertung« fasst Kennzahlen, Stunden je Mitarbeiter und die Schichtverteilung zusammen.</t>
  </si>
  <si>
    <t>5</t>
  </si>
  <si>
    <t>Monat anpassen</t>
  </si>
  <si>
    <t>Für einen anderen Monat die Kopfzeilen (Wochentag/Tag) sowie die Wochenend-Spalten anpassen; alle Summen rechnen automatisch mit.</t>
  </si>
  <si>
    <t>Hinweise</t>
  </si>
  <si>
    <t>—  Alle Namen, Teams und Zahlen sind Beispieldaten und können vollständig überschrieben werden.</t>
  </si>
  <si>
    <t>—  Schichtzeiten: Früh 06:00–14:00, Spät 14:00–22:00, Nacht 22:00–06:00 (je 8 h brutto, 0,5 h Pause, 7,5 h netto).</t>
  </si>
  <si>
    <t>—  Arbeitszeit-Hinweis (ArbZG): max. 10 h/Tag, mind. 11 h Ruhezeit zwischen zwei Schichten. Bitte eigenverantwortlich prüfen.</t>
  </si>
  <si>
    <t>Schichtplan -  3 Schichten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</si>
</sst>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\+#,##0.0;\-#,##0.0;0"/>
    <numFmt numFmtId="166" formatCode="0&quot; / Tag&quot;"/>
    <numFmt numFmtId="167" formatCode="#,##0&quot; h&quot;"/>
    <numFmt numFmtId="168" formatCode="0\ %"/>
    <numFmt numFmtId="169" formatCode="0.0"/>
    <numFmt numFmtId="170" formatCode="0.0&quot; h&quot;"/>
  </numFmts>
  <fonts count="33" x14ac:knownFonts="1">
    <font>
      <sz val="11"/>
      <color theme="1"/>
      <name val="Calibri"/>
      <family val="2"/>
      <charset val="1"/>
    </font>
    <font>
      <b/>
      <sz val="26"/>
      <color rgb="FF1D2733"/>
      <name val="Calibri"/>
      <charset val="1"/>
    </font>
    <font>
      <b/>
      <sz val="8"/>
      <color rgb="FF6E7A87"/>
      <name val="Calibri"/>
      <charset val="1"/>
    </font>
    <font>
      <b/>
      <sz val="9"/>
      <color rgb="FF1D2733"/>
      <name val="Calibri"/>
      <charset val="1"/>
    </font>
    <font>
      <sz val="11"/>
      <color rgb="FF6E7A87"/>
      <name val="Calibri"/>
      <charset val="1"/>
    </font>
    <font>
      <b/>
      <sz val="8"/>
      <color rgb="FF263544"/>
      <name val="Calibri"/>
      <charset val="1"/>
    </font>
    <font>
      <b/>
      <sz val="8"/>
      <color rgb="FF14212E"/>
      <name val="Calibri"/>
      <charset val="1"/>
    </font>
    <font>
      <b/>
      <sz val="8"/>
      <color rgb="FFFFFFFF"/>
      <name val="Calibri"/>
      <charset val="1"/>
    </font>
    <font>
      <b/>
      <sz val="8"/>
      <color rgb="FF6B5629"/>
      <name val="Calibri"/>
      <charset val="1"/>
    </font>
    <font>
      <b/>
      <sz val="8"/>
      <color rgb="FF7A2E22"/>
      <name val="Calibri"/>
      <charset val="1"/>
    </font>
    <font>
      <b/>
      <sz val="8"/>
      <color rgb="FF9AA4AE"/>
      <name val="Calibri"/>
      <charset val="1"/>
    </font>
    <font>
      <b/>
      <sz val="9"/>
      <color rgb="FFFFFFFF"/>
      <name val="Calibri"/>
      <charset val="1"/>
    </font>
    <font>
      <b/>
      <sz val="8"/>
      <color rgb="FFC7D0DA"/>
      <name val="Calibri"/>
      <charset val="1"/>
    </font>
    <font>
      <sz val="10"/>
      <color rgb="FF1D2733"/>
      <name val="Calibri"/>
      <charset val="1"/>
    </font>
    <font>
      <sz val="9"/>
      <color rgb="FF6E7A87"/>
      <name val="Calibri"/>
      <charset val="1"/>
    </font>
    <font>
      <b/>
      <sz val="9"/>
      <color rgb="FF263544"/>
      <name val="Calibri"/>
      <charset val="1"/>
    </font>
    <font>
      <sz val="9"/>
      <color rgb="FF1D2733"/>
      <name val="Calibri"/>
      <charset val="1"/>
    </font>
    <font>
      <sz val="8"/>
      <color rgb="FF6E7A87"/>
      <name val="Calibri"/>
      <charset val="1"/>
    </font>
    <font>
      <b/>
      <sz val="9"/>
      <color rgb="FF14212E"/>
      <name val="Calibri"/>
      <charset val="1"/>
    </font>
    <font>
      <i/>
      <sz val="8"/>
      <color rgb="FF6E7A87"/>
      <name val="Calibri"/>
      <charset val="1"/>
    </font>
    <font>
      <b/>
      <sz val="22"/>
      <color rgb="FF1D2733"/>
      <name val="Calibri"/>
      <charset val="1"/>
    </font>
    <font>
      <b/>
      <sz val="17"/>
      <color rgb="FF1D2733"/>
      <name val="Calibri"/>
      <charset val="1"/>
    </font>
    <font>
      <b/>
      <sz val="10"/>
      <color rgb="FF1D2733"/>
      <name val="Calibri"/>
      <charset val="1"/>
    </font>
    <font>
      <sz val="8"/>
      <color rgb="FFFFFFFF"/>
      <name val="Calibri"/>
      <charset val="1"/>
    </font>
    <font>
      <sz val="10"/>
      <color rgb="FF6E7A87"/>
      <name val="Calibri"/>
      <charset val="1"/>
    </font>
    <font>
      <b/>
      <sz val="10"/>
      <color rgb="FF263544"/>
      <name val="Calibri"/>
      <charset val="1"/>
    </font>
    <font>
      <b/>
      <sz val="10"/>
      <color rgb="FF14212E"/>
      <name val="Calibri"/>
      <charset val="1"/>
    </font>
    <font>
      <b/>
      <sz val="10"/>
      <color rgb="FFFFFFFF"/>
      <name val="Calibri"/>
      <charset val="1"/>
    </font>
    <font>
      <b/>
      <sz val="10"/>
      <color rgb="FF6B5629"/>
      <name val="Calibri"/>
      <charset val="1"/>
    </font>
    <font>
      <b/>
      <sz val="10"/>
      <color rgb="FF7A2E22"/>
      <name val="Calibri"/>
      <charset val="1"/>
    </font>
    <font>
      <b/>
      <sz val="10"/>
      <color rgb="FF9AA4AE"/>
      <name val="Calibri"/>
      <charset val="1"/>
    </font>
    <font>
      <b/>
      <sz val="18"/>
      <color rgb="FF8FA9C4"/>
      <name val="Calibri"/>
      <charset val="1"/>
    </font>
    <font>
      <b/>
      <sz val="11"/>
      <color rgb="FF1D2733"/>
      <name val="Calibri"/>
      <charset val="1"/>
    </font>
  </fonts>
  <fills count="12">
    <fill>
      <patternFill patternType="none"/>
    </fill>
    <fill>
      <patternFill patternType="gray125"/>
    </fill>
    <fill>
      <patternFill patternType="solid">
        <fgColor rgb="FFF4F6F8"/>
        <bgColor rgb="FFFBFCFD"/>
      </patternFill>
    </fill>
    <fill>
      <patternFill patternType="solid">
        <fgColor rgb="FFDCE6EF"/>
        <bgColor rgb="FFDCE2E9"/>
      </patternFill>
    </fill>
    <fill>
      <patternFill patternType="solid">
        <fgColor rgb="FF8FA9C4"/>
        <bgColor rgb="FF9AA4AE"/>
      </patternFill>
    </fill>
    <fill>
      <patternFill patternType="solid">
        <fgColor rgb="FF30465F"/>
        <bgColor rgb="FF33414F"/>
      </patternFill>
    </fill>
    <fill>
      <patternFill patternType="solid">
        <fgColor rgb="FFE8DABF"/>
        <bgColor rgb="FFD9D9D9"/>
      </patternFill>
    </fill>
    <fill>
      <patternFill patternType="solid">
        <fgColor rgb="FFD7A49A"/>
        <bgColor rgb="FFEBCB9E"/>
      </patternFill>
    </fill>
    <fill>
      <patternFill patternType="solid">
        <fgColor rgb="FFFBFCFD"/>
        <bgColor rgb="FFFFFFFF"/>
      </patternFill>
    </fill>
    <fill>
      <patternFill patternType="solid">
        <fgColor rgb="FF1D2733"/>
        <bgColor rgb="FF14212E"/>
      </patternFill>
    </fill>
    <fill>
      <patternFill patternType="solid">
        <fgColor rgb="FF33414F"/>
        <bgColor rgb="FF30465F"/>
      </patternFill>
    </fill>
    <fill>
      <patternFill patternType="solid">
        <fgColor rgb="FFECEFF3"/>
        <bgColor rgb="FFF4F6F8"/>
      </patternFill>
    </fill>
  </fills>
  <borders count="10">
    <border>
      <left/>
      <right/>
      <top/>
      <bottom/>
      <diagonal/>
    </border>
    <border>
      <left style="thin">
        <color rgb="FFC0C9D3"/>
      </left>
      <right style="thin">
        <color rgb="FFC0C9D3"/>
      </right>
      <top style="thin">
        <color rgb="FFC0C9D3"/>
      </top>
      <bottom style="thin">
        <color rgb="FFC0C9D3"/>
      </bottom>
      <diagonal/>
    </border>
    <border>
      <left/>
      <right/>
      <top/>
      <bottom style="medium">
        <color rgb="FF1D2733"/>
      </bottom>
      <diagonal/>
    </border>
    <border>
      <left/>
      <right/>
      <top style="thin">
        <color rgb="FFC0C9D3"/>
      </top>
      <bottom style="thin">
        <color rgb="FFDCE2E9"/>
      </bottom>
      <diagonal/>
    </border>
    <border>
      <left/>
      <right/>
      <top/>
      <bottom style="thin">
        <color rgb="FFDCE2E9"/>
      </bottom>
      <diagonal/>
    </border>
    <border>
      <left/>
      <right style="thin">
        <color rgb="FFDCE2E9"/>
      </right>
      <top/>
      <bottom style="thin">
        <color rgb="FFDCE2E9"/>
      </bottom>
      <diagonal/>
    </border>
    <border>
      <left style="thin">
        <color rgb="FFC0C9D3"/>
      </left>
      <right/>
      <top/>
      <bottom style="thin">
        <color rgb="FFDCE2E9"/>
      </bottom>
      <diagonal/>
    </border>
    <border>
      <left/>
      <right/>
      <top/>
      <bottom style="thin">
        <color rgb="FFC0C9D3"/>
      </bottom>
      <diagonal/>
    </border>
    <border>
      <left style="thin">
        <color rgb="FFDCE2E9"/>
      </left>
      <right style="thin">
        <color rgb="FFDCE2E9"/>
      </right>
      <top style="thin">
        <color rgb="FFDCE2E9"/>
      </top>
      <bottom style="thin">
        <color rgb="FFDCE2E9"/>
      </bottom>
      <diagonal/>
    </border>
    <border>
      <left/>
      <right/>
      <top style="thin">
        <color rgb="FF1D2733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3" fillId="0" borderId="4" xfId="0" applyFont="1" applyBorder="1" applyAlignment="1">
      <alignment horizontal="left" vertical="center" indent="1"/>
    </xf>
    <xf numFmtId="0" fontId="3" fillId="11" borderId="3" xfId="0" applyFont="1" applyFill="1" applyBorder="1" applyAlignment="1">
      <alignment horizontal="left" vertical="center" indent="1"/>
    </xf>
    <xf numFmtId="0" fontId="7" fillId="10" borderId="0" xfId="0" applyFont="1" applyFill="1" applyAlignment="1">
      <alignment horizontal="center" vertical="center" wrapText="1"/>
    </xf>
    <xf numFmtId="0" fontId="11" fillId="9" borderId="0" xfId="0" applyFont="1" applyFill="1" applyAlignment="1">
      <alignment horizontal="left" vertical="center" indent="1"/>
    </xf>
    <xf numFmtId="0" fontId="10" fillId="8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1"/>
    </xf>
    <xf numFmtId="0" fontId="2" fillId="2" borderId="2" xfId="0" applyFont="1" applyFill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2" fillId="2" borderId="1" xfId="0" applyFont="1" applyFill="1" applyBorder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0" fillId="0" borderId="2" xfId="0" applyBorder="1"/>
    <xf numFmtId="0" fontId="2" fillId="0" borderId="0" xfId="0" applyFont="1" applyAlignment="1">
      <alignment horizontal="left" vertical="center" indent="1"/>
    </xf>
    <xf numFmtId="0" fontId="7" fillId="9" borderId="0" xfId="0" applyFont="1" applyFill="1" applyAlignment="1">
      <alignment horizontal="center" vertical="center"/>
    </xf>
    <xf numFmtId="0" fontId="12" fillId="10" borderId="0" xfId="0" applyFont="1" applyFill="1" applyAlignment="1">
      <alignment horizontal="center" vertical="center"/>
    </xf>
    <xf numFmtId="0" fontId="11" fillId="9" borderId="0" xfId="0" applyFont="1" applyFill="1" applyAlignment="1">
      <alignment horizontal="center" vertical="center"/>
    </xf>
    <xf numFmtId="0" fontId="11" fillId="10" borderId="0" xfId="0" applyFont="1" applyFill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11" borderId="5" xfId="0" applyFont="1" applyFill="1" applyBorder="1" applyAlignment="1">
      <alignment horizontal="center" vertical="center"/>
    </xf>
    <xf numFmtId="3" fontId="14" fillId="0" borderId="6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indent="1"/>
    </xf>
    <xf numFmtId="0" fontId="0" fillId="0" borderId="7" xfId="0" applyBorder="1"/>
    <xf numFmtId="0" fontId="2" fillId="0" borderId="7" xfId="0" applyFont="1" applyBorder="1" applyAlignment="1">
      <alignment horizontal="center" vertical="center"/>
    </xf>
    <xf numFmtId="1" fontId="16" fillId="0" borderId="5" xfId="0" applyNumberFormat="1" applyFont="1" applyBorder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3" fontId="18" fillId="0" borderId="0" xfId="0" applyNumberFormat="1" applyFont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0" fontId="19" fillId="0" borderId="0" xfId="0" applyFont="1"/>
    <xf numFmtId="0" fontId="20" fillId="0" borderId="0" xfId="0" applyFont="1" applyAlignment="1">
      <alignment horizontal="left" vertical="center" indent="1"/>
    </xf>
    <xf numFmtId="0" fontId="22" fillId="0" borderId="0" xfId="0" applyFont="1" applyAlignment="1">
      <alignment horizontal="left" vertical="center" indent="1"/>
    </xf>
    <xf numFmtId="0" fontId="23" fillId="0" borderId="0" xfId="0" applyFont="1"/>
    <xf numFmtId="3" fontId="14" fillId="0" borderId="4" xfId="0" applyNumberFormat="1" applyFont="1" applyBorder="1" applyAlignment="1">
      <alignment horizontal="center" vertical="center"/>
    </xf>
    <xf numFmtId="167" fontId="14" fillId="0" borderId="4" xfId="0" applyNumberFormat="1" applyFont="1" applyBorder="1" applyAlignment="1">
      <alignment horizontal="center" vertical="center"/>
    </xf>
    <xf numFmtId="3" fontId="22" fillId="0" borderId="9" xfId="0" applyNumberFormat="1" applyFont="1" applyBorder="1" applyAlignment="1">
      <alignment horizontal="center" vertical="center"/>
    </xf>
    <xf numFmtId="164" fontId="22" fillId="0" borderId="9" xfId="0" applyNumberFormat="1" applyFont="1" applyBorder="1" applyAlignment="1">
      <alignment horizontal="center" vertical="center"/>
    </xf>
    <xf numFmtId="167" fontId="22" fillId="0" borderId="9" xfId="0" applyNumberFormat="1" applyFont="1" applyBorder="1" applyAlignment="1">
      <alignment horizontal="center" vertical="center"/>
    </xf>
    <xf numFmtId="165" fontId="22" fillId="0" borderId="9" xfId="0" applyNumberFormat="1" applyFont="1" applyBorder="1" applyAlignment="1">
      <alignment horizontal="center" vertical="center"/>
    </xf>
    <xf numFmtId="169" fontId="13" fillId="2" borderId="4" xfId="0" applyNumberFormat="1" applyFont="1" applyFill="1" applyBorder="1" applyAlignment="1">
      <alignment horizontal="center" vertical="center"/>
    </xf>
    <xf numFmtId="0" fontId="25" fillId="3" borderId="4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170" fontId="13" fillId="2" borderId="4" xfId="0" applyNumberFormat="1" applyFont="1" applyFill="1" applyBorder="1" applyAlignment="1">
      <alignment horizontal="center" vertical="center"/>
    </xf>
    <xf numFmtId="170" fontId="13" fillId="0" borderId="4" xfId="0" applyNumberFormat="1" applyFont="1" applyBorder="1" applyAlignment="1">
      <alignment horizontal="center" vertical="center"/>
    </xf>
    <xf numFmtId="170" fontId="22" fillId="0" borderId="4" xfId="0" applyNumberFormat="1" applyFont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26" fillId="4" borderId="4" xfId="0" applyFont="1" applyFill="1" applyBorder="1" applyAlignment="1">
      <alignment horizontal="center" vertical="center"/>
    </xf>
    <xf numFmtId="0" fontId="27" fillId="5" borderId="4" xfId="0" applyFont="1" applyFill="1" applyBorder="1" applyAlignment="1">
      <alignment horizontal="center" vertical="center"/>
    </xf>
    <xf numFmtId="0" fontId="28" fillId="6" borderId="4" xfId="0" applyFont="1" applyFill="1" applyBorder="1" applyAlignment="1">
      <alignment horizontal="center" vertical="center"/>
    </xf>
    <xf numFmtId="0" fontId="0" fillId="0" borderId="4" xfId="0" applyBorder="1"/>
    <xf numFmtId="0" fontId="29" fillId="7" borderId="4" xfId="0" applyFont="1" applyFill="1" applyBorder="1" applyAlignment="1">
      <alignment horizontal="center" vertical="center"/>
    </xf>
    <xf numFmtId="0" fontId="30" fillId="8" borderId="4" xfId="0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left" vertical="center" indent="1"/>
    </xf>
    <xf numFmtId="0" fontId="2" fillId="0" borderId="7" xfId="0" applyFont="1" applyBorder="1" applyAlignment="1">
      <alignment horizontal="center" vertical="center"/>
    </xf>
    <xf numFmtId="0" fontId="15" fillId="3" borderId="4" xfId="0" applyFont="1" applyFill="1" applyBorder="1" applyAlignment="1">
      <alignment horizontal="left" vertical="center" indent="1"/>
    </xf>
    <xf numFmtId="166" fontId="17" fillId="0" borderId="0" xfId="0" applyNumberFormat="1" applyFont="1" applyAlignment="1">
      <alignment horizontal="center" vertical="center"/>
    </xf>
    <xf numFmtId="0" fontId="18" fillId="4" borderId="4" xfId="0" applyFont="1" applyFill="1" applyBorder="1" applyAlignment="1">
      <alignment horizontal="left" vertical="center" indent="1"/>
    </xf>
    <xf numFmtId="0" fontId="11" fillId="5" borderId="4" xfId="0" applyFont="1" applyFill="1" applyBorder="1" applyAlignment="1">
      <alignment horizontal="left" vertical="center" indent="1"/>
    </xf>
    <xf numFmtId="0" fontId="2" fillId="2" borderId="8" xfId="0" applyFont="1" applyFill="1" applyBorder="1" applyAlignment="1">
      <alignment horizontal="left" vertical="center" indent="1"/>
    </xf>
    <xf numFmtId="3" fontId="21" fillId="0" borderId="8" xfId="0" applyNumberFormat="1" applyFont="1" applyBorder="1" applyAlignment="1">
      <alignment horizontal="left" vertical="center" indent="1"/>
    </xf>
    <xf numFmtId="167" fontId="21" fillId="0" borderId="8" xfId="0" applyNumberFormat="1" applyFont="1" applyBorder="1" applyAlignment="1">
      <alignment horizontal="left" vertical="center" indent="1"/>
    </xf>
    <xf numFmtId="168" fontId="21" fillId="0" borderId="8" xfId="0" applyNumberFormat="1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14" fillId="0" borderId="4" xfId="0" applyFont="1" applyBorder="1" applyAlignment="1">
      <alignment horizontal="left" vertical="center" indent="1"/>
    </xf>
    <xf numFmtId="0" fontId="22" fillId="0" borderId="9" xfId="0" applyFont="1" applyBorder="1" applyAlignment="1">
      <alignment horizontal="left" vertical="center" indent="1"/>
    </xf>
    <xf numFmtId="0" fontId="13" fillId="2" borderId="4" xfId="0" applyFont="1" applyFill="1" applyBorder="1" applyAlignment="1">
      <alignment horizontal="left" vertical="center" indent="1"/>
    </xf>
    <xf numFmtId="0" fontId="24" fillId="2" borderId="4" xfId="0" applyFont="1" applyFill="1" applyBorder="1" applyAlignment="1">
      <alignment horizontal="left" vertical="center" indent="1"/>
    </xf>
    <xf numFmtId="167" fontId="13" fillId="2" borderId="4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 vertical="top" wrapText="1"/>
    </xf>
  </cellXfs>
  <cellStyles count="1">
    <cellStyle name="Standard" xfId="0" builtinId="0"/>
  </cellStyles>
  <dxfs count="13">
    <dxf>
      <font>
        <b/>
        <sz val="9"/>
        <color rgb="FF2E6E50"/>
        <name val="Calibri"/>
        <charset val="1"/>
      </font>
    </dxf>
    <dxf>
      <font>
        <b/>
        <sz val="9"/>
        <color rgb="FFA6442F"/>
        <name val="Calibri"/>
        <charset val="1"/>
      </font>
    </dxf>
    <dxf>
      <font>
        <b/>
        <sz val="9"/>
        <color rgb="FF2E6E50"/>
        <name val="Calibri"/>
        <charset val="1"/>
      </font>
    </dxf>
    <dxf>
      <font>
        <b/>
        <sz val="9"/>
        <color rgb="FFA6442F"/>
        <name val="Calibri"/>
        <charset val="1"/>
      </font>
    </dxf>
    <dxf>
      <font>
        <b/>
        <sz val="9"/>
        <color rgb="FF8A581B"/>
        <name val="Calibri"/>
        <charset val="1"/>
      </font>
      <fill>
        <patternFill>
          <bgColor rgb="FFEBCB9E"/>
        </patternFill>
      </fill>
    </dxf>
    <dxf>
      <font>
        <b/>
        <sz val="9"/>
        <color rgb="FF8A581B"/>
        <name val="Calibri"/>
        <charset val="1"/>
      </font>
      <fill>
        <patternFill>
          <bgColor rgb="FFEBCB9E"/>
        </patternFill>
      </fill>
    </dxf>
    <dxf>
      <font>
        <b/>
        <sz val="9"/>
        <color rgb="FF8A581B"/>
        <name val="Calibri"/>
        <charset val="1"/>
      </font>
      <fill>
        <patternFill>
          <bgColor rgb="FFEBCB9E"/>
        </patternFill>
      </fill>
    </dxf>
    <dxf>
      <font>
        <b/>
        <sz val="9"/>
        <color rgb="FF9AA4AE"/>
        <name val="Calibri"/>
        <charset val="1"/>
      </font>
      <fill>
        <patternFill>
          <bgColor rgb="FFFBFCFD"/>
        </patternFill>
      </fill>
    </dxf>
    <dxf>
      <font>
        <b/>
        <sz val="9"/>
        <color rgb="FF7A2E22"/>
        <name val="Calibri"/>
        <charset val="1"/>
      </font>
      <fill>
        <patternFill>
          <bgColor rgb="FFD7A49A"/>
        </patternFill>
      </fill>
    </dxf>
    <dxf>
      <font>
        <b/>
        <sz val="9"/>
        <color rgb="FF6B5629"/>
        <name val="Calibri"/>
        <charset val="1"/>
      </font>
      <fill>
        <patternFill>
          <bgColor rgb="FFE8DABF"/>
        </patternFill>
      </fill>
    </dxf>
    <dxf>
      <font>
        <b/>
        <sz val="9"/>
        <color rgb="FFFFFFFF"/>
        <name val="Calibri"/>
        <charset val="1"/>
      </font>
      <fill>
        <patternFill>
          <bgColor rgb="FF30465F"/>
        </patternFill>
      </fill>
    </dxf>
    <dxf>
      <font>
        <b/>
        <sz val="9"/>
        <color rgb="FF14212E"/>
        <name val="Calibri"/>
        <charset val="1"/>
      </font>
      <fill>
        <patternFill>
          <bgColor rgb="FF8FA9C4"/>
        </patternFill>
      </fill>
    </dxf>
    <dxf>
      <font>
        <b/>
        <sz val="9"/>
        <color rgb="FF263544"/>
        <name val="Calibri"/>
        <charset val="1"/>
      </font>
      <fill>
        <patternFill>
          <bgColor rgb="FFDCE6EF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81B"/>
      <rgbColor rgb="FF800080"/>
      <rgbColor rgb="FF2E6E50"/>
      <rgbColor rgb="FFC0C9D3"/>
      <rgbColor rgb="FF6E7A87"/>
      <rgbColor rgb="FF8FA9C4"/>
      <rgbColor rgb="FFA6442F"/>
      <rgbColor rgb="FFFBFCFD"/>
      <rgbColor rgb="FFDCE6EF"/>
      <rgbColor rgb="FF660066"/>
      <rgbColor rgb="FFFF8080"/>
      <rgbColor rgb="FF0066CC"/>
      <rgbColor rgb="FFC7D0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CEFF3"/>
      <rgbColor rgb="FFDCE2E9"/>
      <rgbColor rgb="FFF4F6F8"/>
      <rgbColor rgb="FFD9D9D9"/>
      <rgbColor rgb="FFD7A49A"/>
      <rgbColor rgb="FFE8DABF"/>
      <rgbColor rgb="FFEBCB9E"/>
      <rgbColor rgb="FF3366FF"/>
      <rgbColor rgb="FF33CCCC"/>
      <rgbColor rgb="FF99CC00"/>
      <rgbColor rgb="FFFFCC00"/>
      <rgbColor rgb="FFFF9900"/>
      <rgbColor rgb="FFFF6600"/>
      <rgbColor rgb="FF4F81BD"/>
      <rgbColor rgb="FF9AA4AE"/>
      <rgbColor rgb="FF33414F"/>
      <rgbColor rgb="FF339966"/>
      <rgbColor rgb="FF14212E"/>
      <rgbColor rgb="FF1D2733"/>
      <rgbColor rgb="FF7A2E22"/>
      <rgbColor rgb="FF6B5629"/>
      <rgbColor rgb="FF30465F"/>
      <rgbColor rgb="FF2635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Schichtverteilung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DCE6EF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F29F-4537-9AD7-8BF43B876CE1}"/>
              </c:ext>
            </c:extLst>
          </c:dPt>
          <c:dPt>
            <c:idx val="1"/>
            <c:bubble3D val="0"/>
            <c:spPr>
              <a:solidFill>
                <a:srgbClr val="8FA9C4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F29F-4537-9AD7-8BF43B876CE1}"/>
              </c:ext>
            </c:extLst>
          </c:dPt>
          <c:dPt>
            <c:idx val="2"/>
            <c:bubble3D val="0"/>
            <c:spPr>
              <a:solidFill>
                <a:srgbClr val="30465F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F29F-4537-9AD7-8BF43B876CE1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1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1-F29F-4537-9AD7-8BF43B876CE1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1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3-F29F-4537-9AD7-8BF43B876CE1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1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5-F29F-4537-9AD7-8BF43B876CE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showLegendKey val="1"/>
            <c:showVal val="0"/>
            <c:showCatName val="0"/>
            <c:showSerName val="0"/>
            <c:showPercent val="1"/>
            <c:showBubbleSize val="1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Auswertung!$L$11:$L$13</c:f>
              <c:strCache>
                <c:ptCount val="3"/>
                <c:pt idx="0">
                  <c:v>Früh</c:v>
                </c:pt>
                <c:pt idx="1">
                  <c:v>Spät</c:v>
                </c:pt>
                <c:pt idx="2">
                  <c:v>Nacht</c:v>
                </c:pt>
              </c:strCache>
            </c:strRef>
          </c:cat>
          <c:val>
            <c:numRef>
              <c:f>Auswertung!$M$11:$M$13</c:f>
              <c:numCache>
                <c:formatCode>General</c:formatCode>
                <c:ptCount val="3"/>
                <c:pt idx="0">
                  <c:v>60</c:v>
                </c:pt>
                <c:pt idx="1">
                  <c:v>60</c:v>
                </c:pt>
                <c:pt idx="2">
                  <c:v>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29F-4537-9AD7-8BF43B876C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9</xdr:row>
      <xdr:rowOff>0</xdr:rowOff>
    </xdr:from>
    <xdr:to>
      <xdr:col>17</xdr:col>
      <xdr:colOff>339840</xdr:colOff>
      <xdr:row>21</xdr:row>
      <xdr:rowOff>161640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K28"/>
  <sheetViews>
    <sheetView showGridLines="0" tabSelected="1" zoomScaleNormal="100" workbookViewId="0">
      <pane xSplit="4" ySplit="10" topLeftCell="E11" activePane="bottomRight" state="frozen"/>
      <selection pane="topRight" activeCell="E1" sqref="E1"/>
      <selection pane="bottomLeft" activeCell="A11" sqref="A11"/>
      <selection pane="bottomRight" activeCell="AL36" sqref="AL36"/>
    </sheetView>
  </sheetViews>
  <sheetFormatPr baseColWidth="10" defaultColWidth="8.7109375" defaultRowHeight="15" x14ac:dyDescent="0.25"/>
  <cols>
    <col min="1" max="1" width="2" customWidth="1"/>
    <col min="2" max="2" width="10" customWidth="1"/>
    <col min="3" max="4" width="7" customWidth="1"/>
    <col min="5" max="34" width="3.140625" customWidth="1"/>
    <col min="35" max="37" width="7" customWidth="1"/>
  </cols>
  <sheetData>
    <row r="2" spans="2:37" ht="33.75" customHeight="1" x14ac:dyDescent="0.25">
      <c r="B2" s="15" t="s">
        <v>114</v>
      </c>
      <c r="AB2" s="14" t="s">
        <v>0</v>
      </c>
      <c r="AC2" s="14"/>
      <c r="AD2" s="14"/>
      <c r="AE2" s="13" t="s">
        <v>1</v>
      </c>
      <c r="AF2" s="13"/>
      <c r="AG2" s="13"/>
      <c r="AH2" s="13"/>
      <c r="AI2" s="13"/>
      <c r="AJ2" s="13"/>
      <c r="AK2" s="13"/>
    </row>
    <row r="3" spans="2:37" x14ac:dyDescent="0.25">
      <c r="B3" s="16" t="s">
        <v>2</v>
      </c>
      <c r="AB3" s="14" t="s">
        <v>3</v>
      </c>
      <c r="AC3" s="14"/>
      <c r="AD3" s="14"/>
      <c r="AE3" s="13" t="s">
        <v>4</v>
      </c>
      <c r="AF3" s="13"/>
      <c r="AG3" s="13"/>
      <c r="AH3" s="13"/>
      <c r="AI3" s="13"/>
      <c r="AJ3" s="13"/>
      <c r="AK3" s="13"/>
    </row>
    <row r="4" spans="2:37" x14ac:dyDescent="0.25">
      <c r="AB4" s="14" t="s">
        <v>5</v>
      </c>
      <c r="AC4" s="14"/>
      <c r="AD4" s="14"/>
      <c r="AE4" s="13" t="s">
        <v>6</v>
      </c>
      <c r="AF4" s="13"/>
      <c r="AG4" s="13"/>
      <c r="AH4" s="13"/>
      <c r="AI4" s="13"/>
      <c r="AJ4" s="13"/>
      <c r="AK4" s="13"/>
    </row>
    <row r="5" spans="2:37" x14ac:dyDescent="0.25"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2" t="s">
        <v>7</v>
      </c>
      <c r="AC5" s="12"/>
      <c r="AD5" s="12"/>
      <c r="AE5" s="11" t="s">
        <v>8</v>
      </c>
      <c r="AF5" s="11"/>
      <c r="AG5" s="11"/>
      <c r="AH5" s="11"/>
      <c r="AI5" s="11"/>
      <c r="AJ5" s="11"/>
      <c r="AK5" s="11"/>
    </row>
    <row r="6" spans="2:37" ht="15.75" customHeight="1" x14ac:dyDescent="0.25">
      <c r="B6" s="18" t="s">
        <v>9</v>
      </c>
      <c r="D6" s="10" t="s">
        <v>10</v>
      </c>
      <c r="E6" s="10"/>
      <c r="F6" s="10"/>
      <c r="G6" s="10"/>
      <c r="H6" s="9" t="s">
        <v>11</v>
      </c>
      <c r="I6" s="9"/>
      <c r="J6" s="9"/>
      <c r="K6" s="9"/>
      <c r="L6" s="8" t="s">
        <v>12</v>
      </c>
      <c r="M6" s="8"/>
      <c r="N6" s="8"/>
      <c r="O6" s="8"/>
      <c r="P6" s="7" t="s">
        <v>13</v>
      </c>
      <c r="Q6" s="7"/>
      <c r="R6" s="7"/>
      <c r="S6" s="7"/>
      <c r="T6" s="6" t="s">
        <v>14</v>
      </c>
      <c r="U6" s="6"/>
      <c r="V6" s="6"/>
      <c r="W6" s="6"/>
      <c r="X6" s="5" t="s">
        <v>15</v>
      </c>
      <c r="Y6" s="5"/>
      <c r="Z6" s="5"/>
      <c r="AA6" s="5"/>
    </row>
    <row r="8" spans="2:37" ht="13.5" customHeight="1" x14ac:dyDescent="0.25">
      <c r="B8" s="4" t="s">
        <v>16</v>
      </c>
      <c r="C8" s="4"/>
      <c r="D8" s="4"/>
      <c r="E8" s="19" t="s">
        <v>17</v>
      </c>
      <c r="F8" s="19" t="s">
        <v>18</v>
      </c>
      <c r="G8" s="19" t="s">
        <v>19</v>
      </c>
      <c r="H8" s="20" t="s">
        <v>20</v>
      </c>
      <c r="I8" s="20" t="s">
        <v>21</v>
      </c>
      <c r="J8" s="19" t="s">
        <v>22</v>
      </c>
      <c r="K8" s="19" t="s">
        <v>23</v>
      </c>
      <c r="L8" s="19" t="s">
        <v>17</v>
      </c>
      <c r="M8" s="19" t="s">
        <v>18</v>
      </c>
      <c r="N8" s="19" t="s">
        <v>19</v>
      </c>
      <c r="O8" s="20" t="s">
        <v>20</v>
      </c>
      <c r="P8" s="20" t="s">
        <v>21</v>
      </c>
      <c r="Q8" s="19" t="s">
        <v>22</v>
      </c>
      <c r="R8" s="19" t="s">
        <v>23</v>
      </c>
      <c r="S8" s="19" t="s">
        <v>17</v>
      </c>
      <c r="T8" s="19" t="s">
        <v>18</v>
      </c>
      <c r="U8" s="19" t="s">
        <v>19</v>
      </c>
      <c r="V8" s="20" t="s">
        <v>20</v>
      </c>
      <c r="W8" s="20" t="s">
        <v>21</v>
      </c>
      <c r="X8" s="19" t="s">
        <v>22</v>
      </c>
      <c r="Y8" s="19" t="s">
        <v>23</v>
      </c>
      <c r="Z8" s="19" t="s">
        <v>17</v>
      </c>
      <c r="AA8" s="19" t="s">
        <v>18</v>
      </c>
      <c r="AB8" s="19" t="s">
        <v>19</v>
      </c>
      <c r="AC8" s="20" t="s">
        <v>20</v>
      </c>
      <c r="AD8" s="20" t="s">
        <v>21</v>
      </c>
      <c r="AE8" s="19" t="s">
        <v>22</v>
      </c>
      <c r="AF8" s="19" t="s">
        <v>23</v>
      </c>
      <c r="AG8" s="19" t="s">
        <v>17</v>
      </c>
      <c r="AH8" s="19" t="s">
        <v>18</v>
      </c>
      <c r="AI8" s="3" t="s">
        <v>24</v>
      </c>
      <c r="AJ8" s="3" t="s">
        <v>25</v>
      </c>
      <c r="AK8" s="3" t="s">
        <v>26</v>
      </c>
    </row>
    <row r="9" spans="2:37" ht="15" customHeight="1" x14ac:dyDescent="0.25">
      <c r="B9" s="4"/>
      <c r="C9" s="4"/>
      <c r="D9" s="4"/>
      <c r="E9" s="21">
        <v>1</v>
      </c>
      <c r="F9" s="21">
        <v>2</v>
      </c>
      <c r="G9" s="21">
        <v>3</v>
      </c>
      <c r="H9" s="22">
        <v>4</v>
      </c>
      <c r="I9" s="22">
        <v>5</v>
      </c>
      <c r="J9" s="21">
        <v>6</v>
      </c>
      <c r="K9" s="21">
        <v>7</v>
      </c>
      <c r="L9" s="21">
        <v>8</v>
      </c>
      <c r="M9" s="21">
        <v>9</v>
      </c>
      <c r="N9" s="21">
        <v>10</v>
      </c>
      <c r="O9" s="22">
        <v>11</v>
      </c>
      <c r="P9" s="22">
        <v>12</v>
      </c>
      <c r="Q9" s="21">
        <v>13</v>
      </c>
      <c r="R9" s="21">
        <v>14</v>
      </c>
      <c r="S9" s="21">
        <v>15</v>
      </c>
      <c r="T9" s="21">
        <v>16</v>
      </c>
      <c r="U9" s="21">
        <v>17</v>
      </c>
      <c r="V9" s="22">
        <v>18</v>
      </c>
      <c r="W9" s="22">
        <v>19</v>
      </c>
      <c r="X9" s="21">
        <v>20</v>
      </c>
      <c r="Y9" s="21">
        <v>21</v>
      </c>
      <c r="Z9" s="21">
        <v>22</v>
      </c>
      <c r="AA9" s="21">
        <v>23</v>
      </c>
      <c r="AB9" s="21">
        <v>24</v>
      </c>
      <c r="AC9" s="22">
        <v>25</v>
      </c>
      <c r="AD9" s="22">
        <v>26</v>
      </c>
      <c r="AE9" s="21">
        <v>27</v>
      </c>
      <c r="AF9" s="21">
        <v>28</v>
      </c>
      <c r="AG9" s="21">
        <v>29</v>
      </c>
      <c r="AH9" s="21">
        <v>30</v>
      </c>
      <c r="AI9" s="3"/>
      <c r="AJ9" s="3"/>
      <c r="AK9" s="3"/>
    </row>
    <row r="10" spans="2:37" x14ac:dyDescent="0.25">
      <c r="B10" s="2" t="s">
        <v>27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2:37" x14ac:dyDescent="0.25">
      <c r="B11" s="1" t="s">
        <v>28</v>
      </c>
      <c r="C11" s="1"/>
      <c r="D11" s="1"/>
      <c r="E11" s="23" t="s">
        <v>29</v>
      </c>
      <c r="F11" s="23"/>
      <c r="G11" s="23"/>
      <c r="H11" s="24"/>
      <c r="I11" s="23" t="s">
        <v>30</v>
      </c>
      <c r="J11" s="23" t="s">
        <v>30</v>
      </c>
      <c r="K11" s="23" t="s">
        <v>31</v>
      </c>
      <c r="L11" s="23" t="s">
        <v>31</v>
      </c>
      <c r="M11" s="23" t="s">
        <v>29</v>
      </c>
      <c r="N11" s="23" t="s">
        <v>29</v>
      </c>
      <c r="O11" s="24"/>
      <c r="P11" s="24"/>
      <c r="Q11" s="23"/>
      <c r="R11" s="23" t="s">
        <v>30</v>
      </c>
      <c r="S11" s="23" t="s">
        <v>30</v>
      </c>
      <c r="T11" s="23" t="s">
        <v>31</v>
      </c>
      <c r="U11" s="23" t="s">
        <v>31</v>
      </c>
      <c r="V11" s="23" t="s">
        <v>29</v>
      </c>
      <c r="W11" s="23" t="s">
        <v>29</v>
      </c>
      <c r="X11" s="23"/>
      <c r="Y11" s="23" t="s">
        <v>30</v>
      </c>
      <c r="Z11" s="23"/>
      <c r="AA11" s="23" t="s">
        <v>30</v>
      </c>
      <c r="AB11" s="23" t="s">
        <v>30</v>
      </c>
      <c r="AC11" s="23" t="s">
        <v>31</v>
      </c>
      <c r="AD11" s="23" t="s">
        <v>31</v>
      </c>
      <c r="AE11" s="23" t="s">
        <v>29</v>
      </c>
      <c r="AF11" s="23" t="s">
        <v>29</v>
      </c>
      <c r="AG11" s="23"/>
      <c r="AH11" s="23"/>
      <c r="AI11" s="25">
        <f>COUNTIF(E11:AH11,"F")+COUNTIF(E11:AH11,"S")+COUNTIF(E11:AH11,"N")</f>
        <v>20</v>
      </c>
      <c r="AJ11" s="26">
        <f>COUNTIF(E11:AH11,"F")*Stammdaten!$I$20+COUNTIF(E11:AH11,"S")*Stammdaten!$I$21+COUNTIF(E11:AH11,"N")*Stammdaten!$I$22</f>
        <v>150</v>
      </c>
      <c r="AK11" s="27">
        <f>AJ11-Stammdaten!$H$6</f>
        <v>0</v>
      </c>
    </row>
    <row r="12" spans="2:37" x14ac:dyDescent="0.25">
      <c r="B12" s="1" t="s">
        <v>32</v>
      </c>
      <c r="C12" s="1"/>
      <c r="D12" s="1"/>
      <c r="E12" s="23" t="s">
        <v>29</v>
      </c>
      <c r="F12" s="23" t="s">
        <v>29</v>
      </c>
      <c r="G12" s="23"/>
      <c r="H12" s="24"/>
      <c r="I12" s="24"/>
      <c r="J12" s="23" t="s">
        <v>30</v>
      </c>
      <c r="K12" s="23" t="s">
        <v>30</v>
      </c>
      <c r="L12" s="23" t="s">
        <v>31</v>
      </c>
      <c r="M12" s="23" t="s">
        <v>31</v>
      </c>
      <c r="N12" s="23" t="s">
        <v>29</v>
      </c>
      <c r="O12" s="23" t="s">
        <v>29</v>
      </c>
      <c r="P12" s="24"/>
      <c r="Q12" s="23"/>
      <c r="R12" s="23"/>
      <c r="S12" s="23" t="s">
        <v>30</v>
      </c>
      <c r="T12" s="23" t="s">
        <v>30</v>
      </c>
      <c r="U12" s="23" t="s">
        <v>31</v>
      </c>
      <c r="V12" s="23" t="s">
        <v>31</v>
      </c>
      <c r="W12" s="23" t="s">
        <v>29</v>
      </c>
      <c r="X12" s="23" t="s">
        <v>29</v>
      </c>
      <c r="Y12" s="23"/>
      <c r="Z12" s="23" t="s">
        <v>31</v>
      </c>
      <c r="AA12" s="23"/>
      <c r="AB12" s="23" t="s">
        <v>30</v>
      </c>
      <c r="AC12" s="23" t="s">
        <v>30</v>
      </c>
      <c r="AD12" s="23" t="s">
        <v>31</v>
      </c>
      <c r="AE12" s="23" t="s">
        <v>31</v>
      </c>
      <c r="AF12" s="23" t="s">
        <v>29</v>
      </c>
      <c r="AG12" s="23" t="s">
        <v>29</v>
      </c>
      <c r="AH12" s="23"/>
      <c r="AI12" s="25">
        <f>COUNTIF(E12:AH12,"F")+COUNTIF(E12:AH12,"S")+COUNTIF(E12:AH12,"N")</f>
        <v>21</v>
      </c>
      <c r="AJ12" s="26">
        <f>COUNTIF(E12:AH12,"F")*Stammdaten!$I$20+COUNTIF(E12:AH12,"S")*Stammdaten!$I$21+COUNTIF(E12:AH12,"N")*Stammdaten!$I$22</f>
        <v>157.5</v>
      </c>
      <c r="AK12" s="27">
        <f>AJ12-Stammdaten!$H$7</f>
        <v>7.5</v>
      </c>
    </row>
    <row r="13" spans="2:37" x14ac:dyDescent="0.25">
      <c r="B13" s="1" t="s">
        <v>33</v>
      </c>
      <c r="C13" s="1"/>
      <c r="D13" s="1"/>
      <c r="E13" s="23" t="s">
        <v>31</v>
      </c>
      <c r="F13" s="23" t="s">
        <v>29</v>
      </c>
      <c r="G13" s="23" t="s">
        <v>29</v>
      </c>
      <c r="H13" s="24"/>
      <c r="I13" s="24"/>
      <c r="J13" s="23"/>
      <c r="K13" s="23" t="s">
        <v>30</v>
      </c>
      <c r="L13" s="23" t="s">
        <v>34</v>
      </c>
      <c r="M13" s="23" t="s">
        <v>34</v>
      </c>
      <c r="N13" s="23" t="s">
        <v>34</v>
      </c>
      <c r="O13" s="23" t="s">
        <v>34</v>
      </c>
      <c r="P13" s="23" t="s">
        <v>34</v>
      </c>
      <c r="Q13" s="23" t="s">
        <v>34</v>
      </c>
      <c r="R13" s="23" t="s">
        <v>34</v>
      </c>
      <c r="S13" s="23"/>
      <c r="T13" s="23" t="s">
        <v>30</v>
      </c>
      <c r="U13" s="23" t="s">
        <v>30</v>
      </c>
      <c r="V13" s="23" t="s">
        <v>31</v>
      </c>
      <c r="W13" s="23" t="s">
        <v>31</v>
      </c>
      <c r="X13" s="23" t="s">
        <v>29</v>
      </c>
      <c r="Y13" s="23" t="s">
        <v>29</v>
      </c>
      <c r="Z13" s="23"/>
      <c r="AA13" s="23" t="s">
        <v>31</v>
      </c>
      <c r="AB13" s="23"/>
      <c r="AC13" s="23" t="s">
        <v>30</v>
      </c>
      <c r="AD13" s="23" t="s">
        <v>30</v>
      </c>
      <c r="AE13" s="23" t="s">
        <v>31</v>
      </c>
      <c r="AF13" s="23" t="s">
        <v>31</v>
      </c>
      <c r="AG13" s="23" t="s">
        <v>29</v>
      </c>
      <c r="AH13" s="23" t="s">
        <v>29</v>
      </c>
      <c r="AI13" s="25">
        <f>COUNTIF(E13:AH13,"F")+COUNTIF(E13:AH13,"S")+COUNTIF(E13:AH13,"N")</f>
        <v>17</v>
      </c>
      <c r="AJ13" s="26">
        <f>COUNTIF(E13:AH13,"F")*Stammdaten!$I$20+COUNTIF(E13:AH13,"S")*Stammdaten!$I$21+COUNTIF(E13:AH13,"N")*Stammdaten!$I$22</f>
        <v>127.49999999999999</v>
      </c>
      <c r="AK13" s="27">
        <f>AJ13-Stammdaten!$H$8</f>
        <v>7.4999999999999858</v>
      </c>
    </row>
    <row r="14" spans="2:37" x14ac:dyDescent="0.25">
      <c r="B14" s="2" t="s">
        <v>35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2:37" x14ac:dyDescent="0.25">
      <c r="B15" s="1" t="s">
        <v>36</v>
      </c>
      <c r="C15" s="1"/>
      <c r="D15" s="1"/>
      <c r="E15" s="23" t="s">
        <v>31</v>
      </c>
      <c r="F15" s="23" t="s">
        <v>31</v>
      </c>
      <c r="G15" s="23" t="s">
        <v>29</v>
      </c>
      <c r="H15" s="23" t="s">
        <v>29</v>
      </c>
      <c r="I15" s="24"/>
      <c r="J15" s="23"/>
      <c r="K15" s="23"/>
      <c r="L15" s="23" t="s">
        <v>30</v>
      </c>
      <c r="M15" s="23" t="s">
        <v>30</v>
      </c>
      <c r="N15" s="23" t="s">
        <v>31</v>
      </c>
      <c r="O15" s="23" t="s">
        <v>31</v>
      </c>
      <c r="P15" s="23" t="s">
        <v>29</v>
      </c>
      <c r="Q15" s="23" t="s">
        <v>29</v>
      </c>
      <c r="R15" s="23"/>
      <c r="S15" s="23"/>
      <c r="T15" s="23"/>
      <c r="U15" s="23" t="s">
        <v>30</v>
      </c>
      <c r="V15" s="23" t="s">
        <v>30</v>
      </c>
      <c r="W15" s="23" t="s">
        <v>31</v>
      </c>
      <c r="X15" s="23" t="s">
        <v>31</v>
      </c>
      <c r="Y15" s="23" t="s">
        <v>29</v>
      </c>
      <c r="Z15" s="23" t="s">
        <v>29</v>
      </c>
      <c r="AA15" s="23"/>
      <c r="AB15" s="23"/>
      <c r="AC15" s="24"/>
      <c r="AD15" s="23" t="s">
        <v>30</v>
      </c>
      <c r="AE15" s="23" t="s">
        <v>30</v>
      </c>
      <c r="AF15" s="23" t="s">
        <v>31</v>
      </c>
      <c r="AG15" s="23" t="s">
        <v>31</v>
      </c>
      <c r="AH15" s="23" t="s">
        <v>29</v>
      </c>
      <c r="AI15" s="25">
        <f>COUNTIF(E15:AH15,"F")+COUNTIF(E15:AH15,"S")+COUNTIF(E15:AH15,"N")</f>
        <v>21</v>
      </c>
      <c r="AJ15" s="26">
        <f>COUNTIF(E15:AH15,"F")*Stammdaten!$I$20+COUNTIF(E15:AH15,"S")*Stammdaten!$I$21+COUNTIF(E15:AH15,"N")*Stammdaten!$I$22</f>
        <v>157.5</v>
      </c>
      <c r="AK15" s="27">
        <f>AJ15-Stammdaten!$H$9</f>
        <v>7.5</v>
      </c>
    </row>
    <row r="16" spans="2:37" x14ac:dyDescent="0.25">
      <c r="B16" s="1" t="s">
        <v>37</v>
      </c>
      <c r="C16" s="1"/>
      <c r="D16" s="1"/>
      <c r="E16" s="23" t="s">
        <v>30</v>
      </c>
      <c r="F16" s="23" t="s">
        <v>31</v>
      </c>
      <c r="G16" s="23" t="s">
        <v>31</v>
      </c>
      <c r="H16" s="23" t="s">
        <v>29</v>
      </c>
      <c r="I16" s="23" t="s">
        <v>29</v>
      </c>
      <c r="J16" s="23"/>
      <c r="K16" s="23"/>
      <c r="L16" s="23" t="s">
        <v>30</v>
      </c>
      <c r="M16" s="23" t="s">
        <v>30</v>
      </c>
      <c r="N16" s="23" t="s">
        <v>38</v>
      </c>
      <c r="O16" s="23" t="s">
        <v>31</v>
      </c>
      <c r="P16" s="23" t="s">
        <v>31</v>
      </c>
      <c r="Q16" s="23" t="s">
        <v>29</v>
      </c>
      <c r="R16" s="23" t="s">
        <v>29</v>
      </c>
      <c r="S16" s="23"/>
      <c r="T16" s="23"/>
      <c r="U16" s="23"/>
      <c r="V16" s="23" t="s">
        <v>30</v>
      </c>
      <c r="W16" s="23" t="s">
        <v>30</v>
      </c>
      <c r="X16" s="23" t="s">
        <v>31</v>
      </c>
      <c r="Y16" s="23" t="s">
        <v>31</v>
      </c>
      <c r="Z16" s="23" t="s">
        <v>29</v>
      </c>
      <c r="AA16" s="23" t="s">
        <v>29</v>
      </c>
      <c r="AB16" s="23"/>
      <c r="AC16" s="24"/>
      <c r="AD16" s="24"/>
      <c r="AE16" s="23" t="s">
        <v>30</v>
      </c>
      <c r="AF16" s="23" t="s">
        <v>30</v>
      </c>
      <c r="AG16" s="23" t="s">
        <v>31</v>
      </c>
      <c r="AH16" s="23" t="s">
        <v>31</v>
      </c>
      <c r="AI16" s="25">
        <f>COUNTIF(E16:AH16,"F")+COUNTIF(E16:AH16,"S")+COUNTIF(E16:AH16,"N")</f>
        <v>21</v>
      </c>
      <c r="AJ16" s="26">
        <f>COUNTIF(E16:AH16,"F")*Stammdaten!$I$20+COUNTIF(E16:AH16,"S")*Stammdaten!$I$21+COUNTIF(E16:AH16,"N")*Stammdaten!$I$22</f>
        <v>157.5</v>
      </c>
      <c r="AK16" s="27">
        <f>AJ16-Stammdaten!$H$10</f>
        <v>7.5</v>
      </c>
    </row>
    <row r="17" spans="2:37" x14ac:dyDescent="0.25">
      <c r="B17" s="1" t="s">
        <v>39</v>
      </c>
      <c r="C17" s="1"/>
      <c r="D17" s="1"/>
      <c r="E17" s="23" t="s">
        <v>30</v>
      </c>
      <c r="F17" s="23" t="s">
        <v>30</v>
      </c>
      <c r="G17" s="23" t="s">
        <v>31</v>
      </c>
      <c r="H17" s="23" t="s">
        <v>31</v>
      </c>
      <c r="I17" s="23" t="s">
        <v>29</v>
      </c>
      <c r="J17" s="23" t="s">
        <v>29</v>
      </c>
      <c r="K17" s="23"/>
      <c r="L17" s="23"/>
      <c r="M17" s="23" t="s">
        <v>31</v>
      </c>
      <c r="N17" s="23" t="s">
        <v>30</v>
      </c>
      <c r="O17" s="23" t="s">
        <v>30</v>
      </c>
      <c r="P17" s="23" t="s">
        <v>31</v>
      </c>
      <c r="Q17" s="23" t="s">
        <v>31</v>
      </c>
      <c r="R17" s="23" t="s">
        <v>29</v>
      </c>
      <c r="S17" s="23" t="s">
        <v>29</v>
      </c>
      <c r="T17" s="23"/>
      <c r="U17" s="23"/>
      <c r="V17" s="24"/>
      <c r="W17" s="23" t="s">
        <v>30</v>
      </c>
      <c r="X17" s="23" t="s">
        <v>30</v>
      </c>
      <c r="Y17" s="23" t="s">
        <v>31</v>
      </c>
      <c r="Z17" s="23" t="s">
        <v>31</v>
      </c>
      <c r="AA17" s="23" t="s">
        <v>29</v>
      </c>
      <c r="AB17" s="23" t="s">
        <v>29</v>
      </c>
      <c r="AC17" s="24"/>
      <c r="AD17" s="24"/>
      <c r="AE17" s="23"/>
      <c r="AF17" s="23" t="s">
        <v>30</v>
      </c>
      <c r="AG17" s="23" t="s">
        <v>30</v>
      </c>
      <c r="AH17" s="23" t="s">
        <v>31</v>
      </c>
      <c r="AI17" s="25">
        <f>COUNTIF(E17:AH17,"F")+COUNTIF(E17:AH17,"S")+COUNTIF(E17:AH17,"N")</f>
        <v>22</v>
      </c>
      <c r="AJ17" s="26">
        <f>COUNTIF(E17:AH17,"F")*Stammdaten!$I$20+COUNTIF(E17:AH17,"S")*Stammdaten!$I$21+COUNTIF(E17:AH17,"N")*Stammdaten!$I$22</f>
        <v>165</v>
      </c>
      <c r="AK17" s="27">
        <f>AJ17-Stammdaten!$H$11</f>
        <v>15</v>
      </c>
    </row>
    <row r="18" spans="2:37" x14ac:dyDescent="0.25">
      <c r="B18" s="2" t="s">
        <v>40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2:37" x14ac:dyDescent="0.25">
      <c r="B19" s="1" t="s">
        <v>41</v>
      </c>
      <c r="C19" s="1"/>
      <c r="D19" s="1"/>
      <c r="E19" s="23"/>
      <c r="F19" s="23" t="s">
        <v>30</v>
      </c>
      <c r="G19" s="23" t="s">
        <v>30</v>
      </c>
      <c r="H19" s="23" t="s">
        <v>31</v>
      </c>
      <c r="I19" s="23" t="s">
        <v>31</v>
      </c>
      <c r="J19" s="23" t="s">
        <v>29</v>
      </c>
      <c r="K19" s="23" t="s">
        <v>29</v>
      </c>
      <c r="L19" s="23"/>
      <c r="M19" s="23"/>
      <c r="N19" s="23" t="s">
        <v>31</v>
      </c>
      <c r="O19" s="23" t="s">
        <v>30</v>
      </c>
      <c r="P19" s="23" t="s">
        <v>30</v>
      </c>
      <c r="Q19" s="23" t="s">
        <v>31</v>
      </c>
      <c r="R19" s="23" t="s">
        <v>31</v>
      </c>
      <c r="S19" s="23" t="s">
        <v>29</v>
      </c>
      <c r="T19" s="23" t="s">
        <v>29</v>
      </c>
      <c r="U19" s="23" t="s">
        <v>34</v>
      </c>
      <c r="V19" s="23" t="s">
        <v>34</v>
      </c>
      <c r="W19" s="23" t="s">
        <v>34</v>
      </c>
      <c r="X19" s="23" t="s">
        <v>34</v>
      </c>
      <c r="Y19" s="23" t="s">
        <v>34</v>
      </c>
      <c r="Z19" s="23" t="s">
        <v>34</v>
      </c>
      <c r="AA19" s="23" t="s">
        <v>34</v>
      </c>
      <c r="AB19" s="23" t="s">
        <v>29</v>
      </c>
      <c r="AC19" s="23" t="s">
        <v>29</v>
      </c>
      <c r="AD19" s="24"/>
      <c r="AE19" s="23"/>
      <c r="AF19" s="23"/>
      <c r="AG19" s="23" t="s">
        <v>30</v>
      </c>
      <c r="AH19" s="23" t="s">
        <v>30</v>
      </c>
      <c r="AI19" s="25">
        <f>COUNTIF(E19:AH19,"F")+COUNTIF(E19:AH19,"S")+COUNTIF(E19:AH19,"N")</f>
        <v>17</v>
      </c>
      <c r="AJ19" s="26">
        <f>COUNTIF(E19:AH19,"F")*Stammdaten!$I$20+COUNTIF(E19:AH19,"S")*Stammdaten!$I$21+COUNTIF(E19:AH19,"N")*Stammdaten!$I$22</f>
        <v>127.5</v>
      </c>
      <c r="AK19" s="27">
        <f>AJ19-Stammdaten!$H$12</f>
        <v>-22.5</v>
      </c>
    </row>
    <row r="20" spans="2:37" x14ac:dyDescent="0.25">
      <c r="B20" s="1" t="s">
        <v>42</v>
      </c>
      <c r="C20" s="1"/>
      <c r="D20" s="1"/>
      <c r="E20" s="23"/>
      <c r="F20" s="23"/>
      <c r="G20" s="23" t="s">
        <v>30</v>
      </c>
      <c r="H20" s="23" t="s">
        <v>30</v>
      </c>
      <c r="I20" s="23" t="s">
        <v>31</v>
      </c>
      <c r="J20" s="23" t="s">
        <v>31</v>
      </c>
      <c r="K20" s="23" t="s">
        <v>29</v>
      </c>
      <c r="L20" s="23" t="s">
        <v>29</v>
      </c>
      <c r="M20" s="23"/>
      <c r="N20" s="23"/>
      <c r="O20" s="23" t="s">
        <v>29</v>
      </c>
      <c r="P20" s="23" t="s">
        <v>30</v>
      </c>
      <c r="Q20" s="23" t="s">
        <v>30</v>
      </c>
      <c r="R20" s="23" t="s">
        <v>31</v>
      </c>
      <c r="S20" s="23" t="s">
        <v>31</v>
      </c>
      <c r="T20" s="23" t="s">
        <v>29</v>
      </c>
      <c r="U20" s="23" t="s">
        <v>29</v>
      </c>
      <c r="V20" s="24"/>
      <c r="W20" s="23" t="s">
        <v>38</v>
      </c>
      <c r="X20" s="23"/>
      <c r="Y20" s="23" t="s">
        <v>30</v>
      </c>
      <c r="Z20" s="23" t="s">
        <v>30</v>
      </c>
      <c r="AA20" s="23" t="s">
        <v>31</v>
      </c>
      <c r="AB20" s="23" t="s">
        <v>31</v>
      </c>
      <c r="AC20" s="23" t="s">
        <v>29</v>
      </c>
      <c r="AD20" s="23" t="s">
        <v>29</v>
      </c>
      <c r="AE20" s="23"/>
      <c r="AF20" s="23"/>
      <c r="AG20" s="23"/>
      <c r="AH20" s="23" t="s">
        <v>30</v>
      </c>
      <c r="AI20" s="25">
        <f>COUNTIF(E20:AH20,"F")+COUNTIF(E20:AH20,"S")+COUNTIF(E20:AH20,"N")</f>
        <v>20</v>
      </c>
      <c r="AJ20" s="26">
        <f>COUNTIF(E20:AH20,"F")*Stammdaten!$I$20+COUNTIF(E20:AH20,"S")*Stammdaten!$I$21+COUNTIF(E20:AH20,"N")*Stammdaten!$I$22</f>
        <v>150</v>
      </c>
      <c r="AK20" s="27">
        <f>AJ20-Stammdaten!$H$13</f>
        <v>30</v>
      </c>
    </row>
    <row r="21" spans="2:37" x14ac:dyDescent="0.25">
      <c r="B21" s="1" t="s">
        <v>43</v>
      </c>
      <c r="C21" s="1"/>
      <c r="D21" s="1"/>
      <c r="E21" s="23"/>
      <c r="F21" s="23"/>
      <c r="G21" s="23"/>
      <c r="H21" s="23" t="s">
        <v>30</v>
      </c>
      <c r="I21" s="23" t="s">
        <v>30</v>
      </c>
      <c r="J21" s="23" t="s">
        <v>31</v>
      </c>
      <c r="K21" s="23" t="s">
        <v>31</v>
      </c>
      <c r="L21" s="23" t="s">
        <v>29</v>
      </c>
      <c r="M21" s="23" t="s">
        <v>29</v>
      </c>
      <c r="N21" s="23"/>
      <c r="O21" s="24"/>
      <c r="P21" s="23" t="s">
        <v>29</v>
      </c>
      <c r="Q21" s="23" t="s">
        <v>30</v>
      </c>
      <c r="R21" s="23" t="s">
        <v>30</v>
      </c>
      <c r="S21" s="23" t="s">
        <v>31</v>
      </c>
      <c r="T21" s="23" t="s">
        <v>31</v>
      </c>
      <c r="U21" s="23" t="s">
        <v>29</v>
      </c>
      <c r="V21" s="23" t="s">
        <v>29</v>
      </c>
      <c r="W21" s="24"/>
      <c r="X21" s="23" t="s">
        <v>30</v>
      </c>
      <c r="Y21" s="23"/>
      <c r="Z21" s="23" t="s">
        <v>30</v>
      </c>
      <c r="AA21" s="23" t="s">
        <v>30</v>
      </c>
      <c r="AB21" s="23" t="s">
        <v>31</v>
      </c>
      <c r="AC21" s="23" t="s">
        <v>31</v>
      </c>
      <c r="AD21" s="23" t="s">
        <v>29</v>
      </c>
      <c r="AE21" s="23" t="s">
        <v>29</v>
      </c>
      <c r="AF21" s="23"/>
      <c r="AG21" s="23"/>
      <c r="AH21" s="23"/>
      <c r="AI21" s="25">
        <f>COUNTIF(E21:AH21,"F")+COUNTIF(E21:AH21,"S")+COUNTIF(E21:AH21,"N")</f>
        <v>20</v>
      </c>
      <c r="AJ21" s="26">
        <f>COUNTIF(E21:AH21,"F")*Stammdaten!$I$20+COUNTIF(E21:AH21,"S")*Stammdaten!$I$21+COUNTIF(E21:AH21,"N")*Stammdaten!$I$22</f>
        <v>150</v>
      </c>
      <c r="AK21" s="27">
        <f>AJ21-Stammdaten!$H$14</f>
        <v>0</v>
      </c>
    </row>
    <row r="23" spans="2:37" x14ac:dyDescent="0.25">
      <c r="B23" s="28" t="s">
        <v>44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60" t="s">
        <v>45</v>
      </c>
      <c r="AJ23" s="60"/>
      <c r="AK23" s="60"/>
    </row>
    <row r="24" spans="2:37" x14ac:dyDescent="0.25">
      <c r="B24" s="61" t="s">
        <v>46</v>
      </c>
      <c r="C24" s="61"/>
      <c r="D24" s="61"/>
      <c r="E24" s="31">
        <f t="shared" ref="E24:AH24" si="0">COUNTIF(E11:E21,"F")</f>
        <v>2</v>
      </c>
      <c r="F24" s="31">
        <f t="shared" si="0"/>
        <v>2</v>
      </c>
      <c r="G24" s="31">
        <f t="shared" si="0"/>
        <v>2</v>
      </c>
      <c r="H24" s="31">
        <f t="shared" si="0"/>
        <v>2</v>
      </c>
      <c r="I24" s="31">
        <f t="shared" si="0"/>
        <v>2</v>
      </c>
      <c r="J24" s="31">
        <f t="shared" si="0"/>
        <v>2</v>
      </c>
      <c r="K24" s="31">
        <f t="shared" si="0"/>
        <v>2</v>
      </c>
      <c r="L24" s="31">
        <f t="shared" si="0"/>
        <v>2</v>
      </c>
      <c r="M24" s="31">
        <f t="shared" si="0"/>
        <v>2</v>
      </c>
      <c r="N24" s="31">
        <f t="shared" si="0"/>
        <v>2</v>
      </c>
      <c r="O24" s="31">
        <f t="shared" si="0"/>
        <v>2</v>
      </c>
      <c r="P24" s="31">
        <f t="shared" si="0"/>
        <v>2</v>
      </c>
      <c r="Q24" s="31">
        <f t="shared" si="0"/>
        <v>2</v>
      </c>
      <c r="R24" s="31">
        <f t="shared" si="0"/>
        <v>2</v>
      </c>
      <c r="S24" s="31">
        <f t="shared" si="0"/>
        <v>2</v>
      </c>
      <c r="T24" s="31">
        <f t="shared" si="0"/>
        <v>2</v>
      </c>
      <c r="U24" s="31">
        <f t="shared" si="0"/>
        <v>2</v>
      </c>
      <c r="V24" s="31">
        <f t="shared" si="0"/>
        <v>2</v>
      </c>
      <c r="W24" s="31">
        <f t="shared" si="0"/>
        <v>2</v>
      </c>
      <c r="X24" s="31">
        <f t="shared" si="0"/>
        <v>2</v>
      </c>
      <c r="Y24" s="31">
        <f t="shared" si="0"/>
        <v>2</v>
      </c>
      <c r="Z24" s="31">
        <f t="shared" si="0"/>
        <v>2</v>
      </c>
      <c r="AA24" s="31">
        <f t="shared" si="0"/>
        <v>2</v>
      </c>
      <c r="AB24" s="31">
        <f t="shared" si="0"/>
        <v>2</v>
      </c>
      <c r="AC24" s="31">
        <f t="shared" si="0"/>
        <v>2</v>
      </c>
      <c r="AD24" s="31">
        <f t="shared" si="0"/>
        <v>2</v>
      </c>
      <c r="AE24" s="31">
        <f t="shared" si="0"/>
        <v>2</v>
      </c>
      <c r="AF24" s="31">
        <f t="shared" si="0"/>
        <v>2</v>
      </c>
      <c r="AG24" s="31">
        <f t="shared" si="0"/>
        <v>2</v>
      </c>
      <c r="AH24" s="31">
        <f t="shared" si="0"/>
        <v>2</v>
      </c>
      <c r="AI24" s="32">
        <f>SUM(E24:AH24)</f>
        <v>60</v>
      </c>
      <c r="AJ24" s="62">
        <f>Stammdaten!$J$20</f>
        <v>2</v>
      </c>
      <c r="AK24" s="62"/>
    </row>
    <row r="25" spans="2:37" x14ac:dyDescent="0.25">
      <c r="B25" s="63" t="s">
        <v>47</v>
      </c>
      <c r="C25" s="63"/>
      <c r="D25" s="63"/>
      <c r="E25" s="31">
        <f t="shared" ref="E25:AH25" si="1">COUNTIF(E11:E21,"S")</f>
        <v>2</v>
      </c>
      <c r="F25" s="31">
        <f t="shared" si="1"/>
        <v>2</v>
      </c>
      <c r="G25" s="31">
        <f t="shared" si="1"/>
        <v>2</v>
      </c>
      <c r="H25" s="31">
        <f t="shared" si="1"/>
        <v>2</v>
      </c>
      <c r="I25" s="31">
        <f t="shared" si="1"/>
        <v>2</v>
      </c>
      <c r="J25" s="31">
        <f t="shared" si="1"/>
        <v>2</v>
      </c>
      <c r="K25" s="31">
        <f t="shared" si="1"/>
        <v>2</v>
      </c>
      <c r="L25" s="31">
        <f t="shared" si="1"/>
        <v>2</v>
      </c>
      <c r="M25" s="31">
        <f t="shared" si="1"/>
        <v>2</v>
      </c>
      <c r="N25" s="31">
        <f t="shared" si="1"/>
        <v>2</v>
      </c>
      <c r="O25" s="31">
        <f t="shared" si="1"/>
        <v>2</v>
      </c>
      <c r="P25" s="31">
        <f t="shared" si="1"/>
        <v>2</v>
      </c>
      <c r="Q25" s="31">
        <f t="shared" si="1"/>
        <v>2</v>
      </c>
      <c r="R25" s="31">
        <f t="shared" si="1"/>
        <v>2</v>
      </c>
      <c r="S25" s="31">
        <f t="shared" si="1"/>
        <v>2</v>
      </c>
      <c r="T25" s="31">
        <f t="shared" si="1"/>
        <v>2</v>
      </c>
      <c r="U25" s="31">
        <f t="shared" si="1"/>
        <v>2</v>
      </c>
      <c r="V25" s="31">
        <f t="shared" si="1"/>
        <v>2</v>
      </c>
      <c r="W25" s="31">
        <f t="shared" si="1"/>
        <v>2</v>
      </c>
      <c r="X25" s="31">
        <f t="shared" si="1"/>
        <v>2</v>
      </c>
      <c r="Y25" s="31">
        <f t="shared" si="1"/>
        <v>2</v>
      </c>
      <c r="Z25" s="31">
        <f t="shared" si="1"/>
        <v>2</v>
      </c>
      <c r="AA25" s="31">
        <f t="shared" si="1"/>
        <v>2</v>
      </c>
      <c r="AB25" s="31">
        <f t="shared" si="1"/>
        <v>2</v>
      </c>
      <c r="AC25" s="31">
        <f t="shared" si="1"/>
        <v>2</v>
      </c>
      <c r="AD25" s="31">
        <f t="shared" si="1"/>
        <v>2</v>
      </c>
      <c r="AE25" s="31">
        <f t="shared" si="1"/>
        <v>2</v>
      </c>
      <c r="AF25" s="31">
        <f t="shared" si="1"/>
        <v>2</v>
      </c>
      <c r="AG25" s="31">
        <f t="shared" si="1"/>
        <v>2</v>
      </c>
      <c r="AH25" s="31">
        <f t="shared" si="1"/>
        <v>2</v>
      </c>
      <c r="AI25" s="33">
        <f>SUM(E25:AH25)</f>
        <v>60</v>
      </c>
      <c r="AJ25" s="62">
        <f>Stammdaten!$J$21</f>
        <v>2</v>
      </c>
      <c r="AK25" s="62"/>
    </row>
    <row r="26" spans="2:37" x14ac:dyDescent="0.25">
      <c r="B26" s="64" t="s">
        <v>48</v>
      </c>
      <c r="C26" s="64"/>
      <c r="D26" s="64"/>
      <c r="E26" s="31">
        <f t="shared" ref="E26:AH26" si="2">COUNTIF(E11:E21,"N")</f>
        <v>2</v>
      </c>
      <c r="F26" s="31">
        <f t="shared" si="2"/>
        <v>2</v>
      </c>
      <c r="G26" s="31">
        <f t="shared" si="2"/>
        <v>2</v>
      </c>
      <c r="H26" s="31">
        <f t="shared" si="2"/>
        <v>2</v>
      </c>
      <c r="I26" s="31">
        <f t="shared" si="2"/>
        <v>2</v>
      </c>
      <c r="J26" s="31">
        <f t="shared" si="2"/>
        <v>2</v>
      </c>
      <c r="K26" s="31">
        <f t="shared" si="2"/>
        <v>2</v>
      </c>
      <c r="L26" s="31">
        <f t="shared" si="2"/>
        <v>2</v>
      </c>
      <c r="M26" s="31">
        <f t="shared" si="2"/>
        <v>2</v>
      </c>
      <c r="N26" s="31">
        <f t="shared" si="2"/>
        <v>1</v>
      </c>
      <c r="O26" s="31">
        <f t="shared" si="2"/>
        <v>2</v>
      </c>
      <c r="P26" s="31">
        <f t="shared" si="2"/>
        <v>2</v>
      </c>
      <c r="Q26" s="31">
        <f t="shared" si="2"/>
        <v>2</v>
      </c>
      <c r="R26" s="31">
        <f t="shared" si="2"/>
        <v>2</v>
      </c>
      <c r="S26" s="31">
        <f t="shared" si="2"/>
        <v>2</v>
      </c>
      <c r="T26" s="31">
        <f t="shared" si="2"/>
        <v>2</v>
      </c>
      <c r="U26" s="31">
        <f t="shared" si="2"/>
        <v>2</v>
      </c>
      <c r="V26" s="31">
        <f t="shared" si="2"/>
        <v>2</v>
      </c>
      <c r="W26" s="31">
        <f t="shared" si="2"/>
        <v>2</v>
      </c>
      <c r="X26" s="31">
        <f t="shared" si="2"/>
        <v>2</v>
      </c>
      <c r="Y26" s="31">
        <f t="shared" si="2"/>
        <v>2</v>
      </c>
      <c r="Z26" s="31">
        <f t="shared" si="2"/>
        <v>2</v>
      </c>
      <c r="AA26" s="31">
        <f t="shared" si="2"/>
        <v>2</v>
      </c>
      <c r="AB26" s="31">
        <f t="shared" si="2"/>
        <v>2</v>
      </c>
      <c r="AC26" s="31">
        <f t="shared" si="2"/>
        <v>2</v>
      </c>
      <c r="AD26" s="31">
        <f t="shared" si="2"/>
        <v>2</v>
      </c>
      <c r="AE26" s="31">
        <f t="shared" si="2"/>
        <v>2</v>
      </c>
      <c r="AF26" s="31">
        <f t="shared" si="2"/>
        <v>2</v>
      </c>
      <c r="AG26" s="31">
        <f t="shared" si="2"/>
        <v>2</v>
      </c>
      <c r="AH26" s="31">
        <f t="shared" si="2"/>
        <v>2</v>
      </c>
      <c r="AI26" s="34">
        <f>SUM(E26:AH26)</f>
        <v>59</v>
      </c>
      <c r="AJ26" s="62">
        <f>Stammdaten!$J$22</f>
        <v>2</v>
      </c>
      <c r="AK26" s="62"/>
    </row>
    <row r="28" spans="2:37" x14ac:dyDescent="0.25">
      <c r="B28" s="35" t="s">
        <v>49</v>
      </c>
    </row>
  </sheetData>
  <mergeCells count="37">
    <mergeCell ref="B26:D26"/>
    <mergeCell ref="AJ26:AK26"/>
    <mergeCell ref="B21:D21"/>
    <mergeCell ref="AI23:AK23"/>
    <mergeCell ref="B24:D24"/>
    <mergeCell ref="AJ24:AK24"/>
    <mergeCell ref="B25:D25"/>
    <mergeCell ref="AJ25:AK25"/>
    <mergeCell ref="B16:D16"/>
    <mergeCell ref="B17:D17"/>
    <mergeCell ref="B18:AK18"/>
    <mergeCell ref="B19:D19"/>
    <mergeCell ref="B20:D20"/>
    <mergeCell ref="B11:D11"/>
    <mergeCell ref="B12:D12"/>
    <mergeCell ref="B13:D13"/>
    <mergeCell ref="B14:AK14"/>
    <mergeCell ref="B15:D15"/>
    <mergeCell ref="B8:D9"/>
    <mergeCell ref="AI8:AI9"/>
    <mergeCell ref="AJ8:AJ9"/>
    <mergeCell ref="AK8:AK9"/>
    <mergeCell ref="B10:AK10"/>
    <mergeCell ref="AB5:AD5"/>
    <mergeCell ref="AE5:AK5"/>
    <mergeCell ref="D6:G6"/>
    <mergeCell ref="H6:K6"/>
    <mergeCell ref="L6:O6"/>
    <mergeCell ref="P6:S6"/>
    <mergeCell ref="T6:W6"/>
    <mergeCell ref="X6:AA6"/>
    <mergeCell ref="AB2:AD2"/>
    <mergeCell ref="AE2:AK2"/>
    <mergeCell ref="AB3:AD3"/>
    <mergeCell ref="AE3:AK3"/>
    <mergeCell ref="AB4:AD4"/>
    <mergeCell ref="AE4:AK4"/>
  </mergeCells>
  <conditionalFormatting sqref="E11:AH21">
    <cfRule type="expression" dxfId="12" priority="5">
      <formula>E11="F"</formula>
    </cfRule>
    <cfRule type="expression" dxfId="11" priority="6">
      <formula>E11="S"</formula>
    </cfRule>
    <cfRule type="expression" dxfId="10" priority="7">
      <formula>E11="N"</formula>
    </cfRule>
    <cfRule type="expression" dxfId="9" priority="8">
      <formula>E11="U"</formula>
    </cfRule>
    <cfRule type="expression" dxfId="8" priority="9">
      <formula>E11="K"</formula>
    </cfRule>
    <cfRule type="expression" dxfId="7" priority="10">
      <formula>E11="FR"</formula>
    </cfRule>
  </conditionalFormatting>
  <conditionalFormatting sqref="AK11:AK21">
    <cfRule type="cellIs" dxfId="3" priority="11" operator="lessThan">
      <formula>0</formula>
    </cfRule>
    <cfRule type="cellIs" dxfId="2" priority="12" operator="greaterThanOrEqual">
      <formula>0</formula>
    </cfRule>
  </conditionalFormatting>
  <dataValidations count="1">
    <dataValidation type="list" allowBlank="1" sqref="E11:AH21" xr:uid="{00000000-0002-0000-0000-000000000000}">
      <formula1>"F,S,N,U,K,FR"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lessThan" id="{00000000-000E-0000-0000-000002000000}">
            <xm:f>Stammdaten!$J$20</xm:f>
            <x14:dxf>
              <font>
                <b/>
                <sz val="9"/>
                <color rgb="FF8A581B"/>
                <name val="Calibri"/>
                <charset val="1"/>
              </font>
              <fill>
                <patternFill>
                  <bgColor rgb="FFEBCB9E"/>
                </patternFill>
              </fill>
            </x14:dxf>
          </x14:cfRule>
          <xm:sqref>E24:AH24</xm:sqref>
        </x14:conditionalFormatting>
        <x14:conditionalFormatting xmlns:xm="http://schemas.microsoft.com/office/excel/2006/main">
          <x14:cfRule type="cellIs" priority="3" operator="lessThan" id="{00000000-000E-0000-0000-000003000000}">
            <xm:f>Stammdaten!$J$21</xm:f>
            <x14:dxf>
              <font>
                <b/>
                <sz val="9"/>
                <color rgb="FF8A581B"/>
                <name val="Calibri"/>
                <charset val="1"/>
              </font>
              <fill>
                <patternFill>
                  <bgColor rgb="FFEBCB9E"/>
                </patternFill>
              </fill>
            </x14:dxf>
          </x14:cfRule>
          <xm:sqref>E25:AH25</xm:sqref>
        </x14:conditionalFormatting>
        <x14:conditionalFormatting xmlns:xm="http://schemas.microsoft.com/office/excel/2006/main">
          <x14:cfRule type="cellIs" priority="4" operator="lessThan" id="{00000000-000E-0000-0000-000004000000}">
            <xm:f>Stammdaten!$J$22</xm:f>
            <x14:dxf>
              <font>
                <b/>
                <sz val="9"/>
                <color rgb="FF8A581B"/>
                <name val="Calibri"/>
                <charset val="1"/>
              </font>
              <fill>
                <patternFill>
                  <bgColor rgb="FFEBCB9E"/>
                </patternFill>
              </fill>
            </x14:dxf>
          </x14:cfRule>
          <xm:sqref>E26:AH26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M20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2" width="12" customWidth="1"/>
    <col min="3" max="4" width="7" customWidth="1"/>
    <col min="5" max="5" width="9" customWidth="1"/>
    <col min="6" max="6" width="7" customWidth="1"/>
    <col min="7" max="8" width="9" customWidth="1"/>
    <col min="9" max="9" width="8" customWidth="1"/>
    <col min="10" max="10" width="9" customWidth="1"/>
    <col min="12" max="13" width="2.140625" customWidth="1"/>
  </cols>
  <sheetData>
    <row r="2" spans="2:13" ht="30" customHeight="1" x14ac:dyDescent="0.25">
      <c r="B2" s="36" t="s">
        <v>50</v>
      </c>
    </row>
    <row r="3" spans="2:13" x14ac:dyDescent="0.25">
      <c r="B3" s="16" t="s">
        <v>51</v>
      </c>
    </row>
    <row r="4" spans="2:13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6" spans="2:13" x14ac:dyDescent="0.25">
      <c r="B6" s="65" t="s">
        <v>52</v>
      </c>
      <c r="C6" s="65"/>
      <c r="D6" s="65" t="s">
        <v>53</v>
      </c>
      <c r="E6" s="65"/>
      <c r="F6" s="65" t="s">
        <v>54</v>
      </c>
      <c r="G6" s="65"/>
      <c r="H6" s="65" t="s">
        <v>55</v>
      </c>
      <c r="I6" s="65"/>
      <c r="J6" s="65" t="s">
        <v>56</v>
      </c>
      <c r="K6" s="65"/>
    </row>
    <row r="7" spans="2:13" ht="24" customHeight="1" x14ac:dyDescent="0.25">
      <c r="B7" s="66">
        <f>COUNTIF(Dienstplan!E11:AH21,"F")+COUNTIF(Dienstplan!E11:AH21,"S")+COUNTIF(Dienstplan!E11:AH21,"N")</f>
        <v>179</v>
      </c>
      <c r="C7" s="66"/>
      <c r="D7" s="67">
        <f>SUM(Dienstplan!AJ11:AJ21)</f>
        <v>1342.5</v>
      </c>
      <c r="E7" s="67"/>
      <c r="F7" s="68">
        <f>IFERROR(COUNTIF(Dienstplan!E11:AH21,"N")/(COUNTIF(Dienstplan!E11:AH21,"F")+COUNTIF(Dienstplan!E11:AH21,"S")+COUNTIF(Dienstplan!E11:AH21,"N")),0)</f>
        <v>0.32960893854748602</v>
      </c>
      <c r="G7" s="68"/>
      <c r="H7" s="66">
        <f>COUNTIF(Dienstplan!E11:AH21,"U")</f>
        <v>14</v>
      </c>
      <c r="I7" s="66"/>
      <c r="J7" s="66">
        <f>COUNTIF(Dienstplan!E11:AH21,"K")</f>
        <v>2</v>
      </c>
      <c r="K7" s="66"/>
    </row>
    <row r="9" spans="2:13" x14ac:dyDescent="0.25">
      <c r="B9" s="37" t="s">
        <v>57</v>
      </c>
    </row>
    <row r="10" spans="2:13" x14ac:dyDescent="0.25">
      <c r="B10" s="69" t="s">
        <v>16</v>
      </c>
      <c r="C10" s="69"/>
      <c r="D10" s="69"/>
      <c r="E10" s="69" t="s">
        <v>58</v>
      </c>
      <c r="F10" s="69"/>
      <c r="G10" s="30" t="s">
        <v>9</v>
      </c>
      <c r="H10" s="30" t="s">
        <v>59</v>
      </c>
      <c r="I10" s="30" t="s">
        <v>45</v>
      </c>
      <c r="J10" s="30" t="s">
        <v>26</v>
      </c>
      <c r="L10" s="38" t="s">
        <v>60</v>
      </c>
      <c r="M10" s="38" t="s">
        <v>61</v>
      </c>
    </row>
    <row r="11" spans="2:13" x14ac:dyDescent="0.25">
      <c r="B11" s="1" t="s">
        <v>28</v>
      </c>
      <c r="C11" s="1"/>
      <c r="D11" s="1"/>
      <c r="E11" s="70" t="s">
        <v>62</v>
      </c>
      <c r="F11" s="70"/>
      <c r="G11" s="39">
        <f>Dienstplan!AI11</f>
        <v>20</v>
      </c>
      <c r="H11" s="26">
        <f>Dienstplan!AJ11</f>
        <v>150</v>
      </c>
      <c r="I11" s="40">
        <f>Stammdaten!$H$6</f>
        <v>150</v>
      </c>
      <c r="J11" s="27">
        <f>Dienstplan!AK11</f>
        <v>0</v>
      </c>
      <c r="L11" s="38" t="s">
        <v>63</v>
      </c>
      <c r="M11" s="38">
        <f>COUNTIF(Dienstplan!E11:AH21,"F")</f>
        <v>60</v>
      </c>
    </row>
    <row r="12" spans="2:13" x14ac:dyDescent="0.25">
      <c r="B12" s="1" t="s">
        <v>32</v>
      </c>
      <c r="C12" s="1"/>
      <c r="D12" s="1"/>
      <c r="E12" s="70" t="s">
        <v>62</v>
      </c>
      <c r="F12" s="70"/>
      <c r="G12" s="39">
        <f>Dienstplan!AI12</f>
        <v>21</v>
      </c>
      <c r="H12" s="26">
        <f>Dienstplan!AJ12</f>
        <v>157.5</v>
      </c>
      <c r="I12" s="40">
        <f>Stammdaten!$H$7</f>
        <v>150</v>
      </c>
      <c r="J12" s="27">
        <f>Dienstplan!AK12</f>
        <v>7.5</v>
      </c>
      <c r="L12" s="38" t="s">
        <v>64</v>
      </c>
      <c r="M12" s="38">
        <f>COUNTIF(Dienstplan!E11:AH21,"S")</f>
        <v>60</v>
      </c>
    </row>
    <row r="13" spans="2:13" x14ac:dyDescent="0.25">
      <c r="B13" s="1" t="s">
        <v>33</v>
      </c>
      <c r="C13" s="1"/>
      <c r="D13" s="1"/>
      <c r="E13" s="70" t="s">
        <v>62</v>
      </c>
      <c r="F13" s="70"/>
      <c r="G13" s="39">
        <f>Dienstplan!AI13</f>
        <v>17</v>
      </c>
      <c r="H13" s="26">
        <f>Dienstplan!AJ13</f>
        <v>127.49999999999999</v>
      </c>
      <c r="I13" s="40">
        <f>Stammdaten!$H$8</f>
        <v>120</v>
      </c>
      <c r="J13" s="27">
        <f>Dienstplan!AK13</f>
        <v>7.4999999999999858</v>
      </c>
      <c r="L13" s="38" t="s">
        <v>65</v>
      </c>
      <c r="M13" s="38">
        <f>COUNTIF(Dienstplan!E11:AH21,"N")</f>
        <v>59</v>
      </c>
    </row>
    <row r="14" spans="2:13" x14ac:dyDescent="0.25">
      <c r="B14" s="1" t="s">
        <v>36</v>
      </c>
      <c r="C14" s="1"/>
      <c r="D14" s="1"/>
      <c r="E14" s="70" t="s">
        <v>66</v>
      </c>
      <c r="F14" s="70"/>
      <c r="G14" s="39">
        <f>Dienstplan!AI15</f>
        <v>21</v>
      </c>
      <c r="H14" s="26">
        <f>Dienstplan!AJ15</f>
        <v>157.5</v>
      </c>
      <c r="I14" s="40">
        <f>Stammdaten!$H$9</f>
        <v>150</v>
      </c>
      <c r="J14" s="27">
        <f>Dienstplan!AK15</f>
        <v>7.5</v>
      </c>
    </row>
    <row r="15" spans="2:13" x14ac:dyDescent="0.25">
      <c r="B15" s="1" t="s">
        <v>37</v>
      </c>
      <c r="C15" s="1"/>
      <c r="D15" s="1"/>
      <c r="E15" s="70" t="s">
        <v>66</v>
      </c>
      <c r="F15" s="70"/>
      <c r="G15" s="39">
        <f>Dienstplan!AI16</f>
        <v>21</v>
      </c>
      <c r="H15" s="26">
        <f>Dienstplan!AJ16</f>
        <v>157.5</v>
      </c>
      <c r="I15" s="40">
        <f>Stammdaten!$H$10</f>
        <v>150</v>
      </c>
      <c r="J15" s="27">
        <f>Dienstplan!AK16</f>
        <v>7.5</v>
      </c>
    </row>
    <row r="16" spans="2:13" x14ac:dyDescent="0.25">
      <c r="B16" s="1" t="s">
        <v>39</v>
      </c>
      <c r="C16" s="1"/>
      <c r="D16" s="1"/>
      <c r="E16" s="70" t="s">
        <v>66</v>
      </c>
      <c r="F16" s="70"/>
      <c r="G16" s="39">
        <f>Dienstplan!AI17</f>
        <v>22</v>
      </c>
      <c r="H16" s="26">
        <f>Dienstplan!AJ17</f>
        <v>165</v>
      </c>
      <c r="I16" s="40">
        <f>Stammdaten!$H$11</f>
        <v>150</v>
      </c>
      <c r="J16" s="27">
        <f>Dienstplan!AK17</f>
        <v>15</v>
      </c>
    </row>
    <row r="17" spans="2:10" x14ac:dyDescent="0.25">
      <c r="B17" s="1" t="s">
        <v>41</v>
      </c>
      <c r="C17" s="1"/>
      <c r="D17" s="1"/>
      <c r="E17" s="70" t="s">
        <v>67</v>
      </c>
      <c r="F17" s="70"/>
      <c r="G17" s="39">
        <f>Dienstplan!AI19</f>
        <v>17</v>
      </c>
      <c r="H17" s="26">
        <f>Dienstplan!AJ19</f>
        <v>127.5</v>
      </c>
      <c r="I17" s="40">
        <f>Stammdaten!$H$12</f>
        <v>150</v>
      </c>
      <c r="J17" s="27">
        <f>Dienstplan!AK19</f>
        <v>-22.5</v>
      </c>
    </row>
    <row r="18" spans="2:10" x14ac:dyDescent="0.25">
      <c r="B18" s="1" t="s">
        <v>42</v>
      </c>
      <c r="C18" s="1"/>
      <c r="D18" s="1"/>
      <c r="E18" s="70" t="s">
        <v>67</v>
      </c>
      <c r="F18" s="70"/>
      <c r="G18" s="39">
        <f>Dienstplan!AI20</f>
        <v>20</v>
      </c>
      <c r="H18" s="26">
        <f>Dienstplan!AJ20</f>
        <v>150</v>
      </c>
      <c r="I18" s="40">
        <f>Stammdaten!$H$13</f>
        <v>120</v>
      </c>
      <c r="J18" s="27">
        <f>Dienstplan!AK20</f>
        <v>30</v>
      </c>
    </row>
    <row r="19" spans="2:10" x14ac:dyDescent="0.25">
      <c r="B19" s="1" t="s">
        <v>43</v>
      </c>
      <c r="C19" s="1"/>
      <c r="D19" s="1"/>
      <c r="E19" s="70" t="s">
        <v>67</v>
      </c>
      <c r="F19" s="70"/>
      <c r="G19" s="39">
        <f>Dienstplan!AI21</f>
        <v>20</v>
      </c>
      <c r="H19" s="26">
        <f>Dienstplan!AJ21</f>
        <v>150</v>
      </c>
      <c r="I19" s="40">
        <f>Stammdaten!$H$14</f>
        <v>150</v>
      </c>
      <c r="J19" s="27">
        <f>Dienstplan!AK21</f>
        <v>0</v>
      </c>
    </row>
    <row r="20" spans="2:10" x14ac:dyDescent="0.25">
      <c r="B20" s="71" t="s">
        <v>68</v>
      </c>
      <c r="C20" s="71"/>
      <c r="D20" s="71"/>
      <c r="E20" s="71"/>
      <c r="F20" s="71"/>
      <c r="G20" s="41">
        <f>SUM(G11:G19)</f>
        <v>179</v>
      </c>
      <c r="H20" s="42">
        <f>SUM(H11:H19)</f>
        <v>1342.5</v>
      </c>
      <c r="I20" s="43">
        <f>SUM(I11:I19)</f>
        <v>1290</v>
      </c>
      <c r="J20" s="44">
        <f>SUM(J11:J19)</f>
        <v>52.499999999999986</v>
      </c>
    </row>
  </sheetData>
  <mergeCells count="31">
    <mergeCell ref="B19:D19"/>
    <mergeCell ref="E19:F19"/>
    <mergeCell ref="B20:F20"/>
    <mergeCell ref="B16:D16"/>
    <mergeCell ref="E16:F16"/>
    <mergeCell ref="B17:D17"/>
    <mergeCell ref="E17:F17"/>
    <mergeCell ref="B18:D18"/>
    <mergeCell ref="E18:F18"/>
    <mergeCell ref="B13:D13"/>
    <mergeCell ref="E13:F13"/>
    <mergeCell ref="B14:D14"/>
    <mergeCell ref="E14:F14"/>
    <mergeCell ref="B15:D15"/>
    <mergeCell ref="E15:F15"/>
    <mergeCell ref="B10:D10"/>
    <mergeCell ref="E10:F10"/>
    <mergeCell ref="B11:D11"/>
    <mergeCell ref="E11:F11"/>
    <mergeCell ref="B12:D12"/>
    <mergeCell ref="E12:F12"/>
    <mergeCell ref="B7:C7"/>
    <mergeCell ref="D7:E7"/>
    <mergeCell ref="F7:G7"/>
    <mergeCell ref="H7:I7"/>
    <mergeCell ref="J7:K7"/>
    <mergeCell ref="B6:C6"/>
    <mergeCell ref="D6:E6"/>
    <mergeCell ref="F6:G6"/>
    <mergeCell ref="H6:I6"/>
    <mergeCell ref="J6:K6"/>
  </mergeCells>
  <conditionalFormatting sqref="H11:H19">
    <cfRule type="dataBar" priority="2">
      <dataBar>
        <cfvo type="num" val="0"/>
        <cfvo type="num" val="170"/>
        <color rgb="FF8FA9C4"/>
      </dataBar>
      <extLst>
        <ext xmlns:x14="http://schemas.microsoft.com/office/spreadsheetml/2009/9/main" uri="{B025F937-C7B1-47D3-B67F-A62EFF666E3E}">
          <x14:id>{6DDB2A50-F06B-428E-A9BA-55AECC792C47}</x14:id>
        </ext>
      </extLst>
    </cfRule>
  </conditionalFormatting>
  <conditionalFormatting sqref="J11:J19">
    <cfRule type="cellIs" dxfId="1" priority="3" operator="lessThan">
      <formula>0</formula>
    </cfRule>
    <cfRule type="cellIs" dxfId="0" priority="4" operator="greaterThanOrEqual">
      <formula>0</formula>
    </cfRule>
  </conditionalFormatting>
  <pageMargins left="0.75" right="0.75" top="1" bottom="1" header="0.511811023622047" footer="0.511811023622047"/>
  <pageSetup fitToHeight="0" orientation="landscape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DDB2A50-F06B-428E-A9BA-55AECC792C47}">
            <x14:dataBar axisPosition="none">
              <x14:cfvo type="num">
                <xm:f>0</xm:f>
              </x14:cfvo>
              <x14:cfvo type="num">
                <xm:f>170</xm:f>
              </x14:cfvo>
              <x14:negativeFillColor rgb="FF8FA9C4"/>
            </x14:dataBar>
          </x14:cfRule>
          <xm:sqref>H11:H19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27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3" width="12" customWidth="1"/>
    <col min="4" max="9" width="8" customWidth="1"/>
    <col min="10" max="10" width="10" customWidth="1"/>
  </cols>
  <sheetData>
    <row r="2" spans="2:10" ht="30" customHeight="1" x14ac:dyDescent="0.25">
      <c r="B2" s="36" t="s">
        <v>69</v>
      </c>
    </row>
    <row r="3" spans="2:10" x14ac:dyDescent="0.25">
      <c r="B3" s="16" t="s">
        <v>70</v>
      </c>
    </row>
    <row r="4" spans="2:10" x14ac:dyDescent="0.25">
      <c r="B4" s="17"/>
      <c r="C4" s="17"/>
      <c r="D4" s="17"/>
      <c r="E4" s="17"/>
      <c r="F4" s="17"/>
      <c r="G4" s="17"/>
      <c r="H4" s="17"/>
      <c r="I4" s="17"/>
      <c r="J4" s="17"/>
    </row>
    <row r="5" spans="2:10" x14ac:dyDescent="0.25">
      <c r="B5" s="69" t="s">
        <v>16</v>
      </c>
      <c r="C5" s="69"/>
      <c r="D5" s="69"/>
      <c r="E5" s="69" t="s">
        <v>58</v>
      </c>
      <c r="F5" s="69"/>
      <c r="G5" s="30" t="s">
        <v>71</v>
      </c>
      <c r="H5" s="60" t="s">
        <v>72</v>
      </c>
      <c r="I5" s="60"/>
    </row>
    <row r="6" spans="2:10" x14ac:dyDescent="0.25">
      <c r="B6" s="72" t="s">
        <v>28</v>
      </c>
      <c r="C6" s="72"/>
      <c r="D6" s="72"/>
      <c r="E6" s="73" t="s">
        <v>62</v>
      </c>
      <c r="F6" s="73"/>
      <c r="G6" s="45">
        <v>1</v>
      </c>
      <c r="H6" s="74">
        <v>150</v>
      </c>
      <c r="I6" s="74"/>
    </row>
    <row r="7" spans="2:10" x14ac:dyDescent="0.25">
      <c r="B7" s="72" t="s">
        <v>32</v>
      </c>
      <c r="C7" s="72"/>
      <c r="D7" s="72"/>
      <c r="E7" s="73" t="s">
        <v>62</v>
      </c>
      <c r="F7" s="73"/>
      <c r="G7" s="45">
        <v>1</v>
      </c>
      <c r="H7" s="74">
        <v>150</v>
      </c>
      <c r="I7" s="74"/>
    </row>
    <row r="8" spans="2:10" x14ac:dyDescent="0.25">
      <c r="B8" s="72" t="s">
        <v>33</v>
      </c>
      <c r="C8" s="72"/>
      <c r="D8" s="72"/>
      <c r="E8" s="73" t="s">
        <v>62</v>
      </c>
      <c r="F8" s="73"/>
      <c r="G8" s="45">
        <v>0.8</v>
      </c>
      <c r="H8" s="74">
        <v>120</v>
      </c>
      <c r="I8" s="74"/>
    </row>
    <row r="9" spans="2:10" x14ac:dyDescent="0.25">
      <c r="B9" s="72" t="s">
        <v>36</v>
      </c>
      <c r="C9" s="72"/>
      <c r="D9" s="72"/>
      <c r="E9" s="73" t="s">
        <v>66</v>
      </c>
      <c r="F9" s="73"/>
      <c r="G9" s="45">
        <v>1</v>
      </c>
      <c r="H9" s="74">
        <v>150</v>
      </c>
      <c r="I9" s="74"/>
    </row>
    <row r="10" spans="2:10" x14ac:dyDescent="0.25">
      <c r="B10" s="72" t="s">
        <v>37</v>
      </c>
      <c r="C10" s="72"/>
      <c r="D10" s="72"/>
      <c r="E10" s="73" t="s">
        <v>66</v>
      </c>
      <c r="F10" s="73"/>
      <c r="G10" s="45">
        <v>1</v>
      </c>
      <c r="H10" s="74">
        <v>150</v>
      </c>
      <c r="I10" s="74"/>
    </row>
    <row r="11" spans="2:10" x14ac:dyDescent="0.25">
      <c r="B11" s="72" t="s">
        <v>39</v>
      </c>
      <c r="C11" s="72"/>
      <c r="D11" s="72"/>
      <c r="E11" s="73" t="s">
        <v>66</v>
      </c>
      <c r="F11" s="73"/>
      <c r="G11" s="45">
        <v>1</v>
      </c>
      <c r="H11" s="74">
        <v>150</v>
      </c>
      <c r="I11" s="74"/>
    </row>
    <row r="12" spans="2:10" x14ac:dyDescent="0.25">
      <c r="B12" s="72" t="s">
        <v>41</v>
      </c>
      <c r="C12" s="72"/>
      <c r="D12" s="72"/>
      <c r="E12" s="73" t="s">
        <v>67</v>
      </c>
      <c r="F12" s="73"/>
      <c r="G12" s="45">
        <v>1</v>
      </c>
      <c r="H12" s="74">
        <v>150</v>
      </c>
      <c r="I12" s="74"/>
    </row>
    <row r="13" spans="2:10" x14ac:dyDescent="0.25">
      <c r="B13" s="72" t="s">
        <v>42</v>
      </c>
      <c r="C13" s="72"/>
      <c r="D13" s="72"/>
      <c r="E13" s="73" t="s">
        <v>67</v>
      </c>
      <c r="F13" s="73"/>
      <c r="G13" s="45">
        <v>0.8</v>
      </c>
      <c r="H13" s="74">
        <v>120</v>
      </c>
      <c r="I13" s="74"/>
    </row>
    <row r="14" spans="2:10" x14ac:dyDescent="0.25">
      <c r="B14" s="72" t="s">
        <v>43</v>
      </c>
      <c r="C14" s="72"/>
      <c r="D14" s="72"/>
      <c r="E14" s="73" t="s">
        <v>67</v>
      </c>
      <c r="F14" s="73"/>
      <c r="G14" s="45">
        <v>1</v>
      </c>
      <c r="H14" s="74">
        <v>150</v>
      </c>
      <c r="I14" s="74"/>
    </row>
    <row r="18" spans="2:10" x14ac:dyDescent="0.25">
      <c r="B18" s="37" t="s">
        <v>73</v>
      </c>
    </row>
    <row r="19" spans="2:10" x14ac:dyDescent="0.25">
      <c r="B19" s="30" t="s">
        <v>74</v>
      </c>
      <c r="C19" s="69" t="s">
        <v>75</v>
      </c>
      <c r="D19" s="69"/>
      <c r="E19" s="30" t="s">
        <v>76</v>
      </c>
      <c r="F19" s="30" t="s">
        <v>77</v>
      </c>
      <c r="G19" s="30" t="s">
        <v>78</v>
      </c>
      <c r="H19" s="30" t="s">
        <v>79</v>
      </c>
      <c r="I19" s="30" t="s">
        <v>80</v>
      </c>
      <c r="J19" s="30" t="s">
        <v>81</v>
      </c>
    </row>
    <row r="20" spans="2:10" x14ac:dyDescent="0.25">
      <c r="B20" s="46" t="s">
        <v>29</v>
      </c>
      <c r="C20" s="1" t="s">
        <v>82</v>
      </c>
      <c r="D20" s="1"/>
      <c r="E20" s="47" t="s">
        <v>83</v>
      </c>
      <c r="F20" s="47" t="s">
        <v>84</v>
      </c>
      <c r="G20" s="48">
        <v>0.5</v>
      </c>
      <c r="H20" s="49">
        <f>MOD(TIMEVALUE(F20)-TIMEVALUE(E20),1)*24</f>
        <v>8</v>
      </c>
      <c r="I20" s="50">
        <f>H20-G20</f>
        <v>7.5</v>
      </c>
      <c r="J20" s="51">
        <v>2</v>
      </c>
    </row>
    <row r="21" spans="2:10" x14ac:dyDescent="0.25">
      <c r="B21" s="52" t="s">
        <v>31</v>
      </c>
      <c r="C21" s="1" t="s">
        <v>85</v>
      </c>
      <c r="D21" s="1"/>
      <c r="E21" s="47" t="s">
        <v>84</v>
      </c>
      <c r="F21" s="47" t="s">
        <v>86</v>
      </c>
      <c r="G21" s="48">
        <v>0.5</v>
      </c>
      <c r="H21" s="49">
        <f>MOD(TIMEVALUE(F21)-TIMEVALUE(E21),1)*24</f>
        <v>7.9999999999999982</v>
      </c>
      <c r="I21" s="50">
        <f>H21-G21</f>
        <v>7.4999999999999982</v>
      </c>
      <c r="J21" s="51">
        <v>2</v>
      </c>
    </row>
    <row r="22" spans="2:10" x14ac:dyDescent="0.25">
      <c r="B22" s="53" t="s">
        <v>30</v>
      </c>
      <c r="C22" s="1" t="s">
        <v>87</v>
      </c>
      <c r="D22" s="1"/>
      <c r="E22" s="47" t="s">
        <v>86</v>
      </c>
      <c r="F22" s="47" t="s">
        <v>83</v>
      </c>
      <c r="G22" s="48">
        <v>0.5</v>
      </c>
      <c r="H22" s="49">
        <f>MOD(TIMEVALUE(F22)-TIMEVALUE(E22),1)*24</f>
        <v>8</v>
      </c>
      <c r="I22" s="50">
        <f>H22-G22</f>
        <v>7.5</v>
      </c>
      <c r="J22" s="51">
        <v>2</v>
      </c>
    </row>
    <row r="23" spans="2:10" x14ac:dyDescent="0.25">
      <c r="B23" s="54" t="s">
        <v>34</v>
      </c>
      <c r="C23" s="1" t="s">
        <v>88</v>
      </c>
      <c r="D23" s="1"/>
      <c r="E23" s="47"/>
      <c r="F23" s="47"/>
      <c r="G23" s="48"/>
      <c r="H23" s="49"/>
      <c r="I23" s="50"/>
      <c r="J23" s="55"/>
    </row>
    <row r="24" spans="2:10" x14ac:dyDescent="0.25">
      <c r="B24" s="56" t="s">
        <v>38</v>
      </c>
      <c r="C24" s="1" t="s">
        <v>89</v>
      </c>
      <c r="D24" s="1"/>
      <c r="E24" s="47"/>
      <c r="F24" s="47"/>
      <c r="G24" s="48"/>
      <c r="H24" s="49"/>
      <c r="I24" s="50"/>
      <c r="J24" s="55"/>
    </row>
    <row r="25" spans="2:10" x14ac:dyDescent="0.25">
      <c r="B25" s="57" t="s">
        <v>90</v>
      </c>
      <c r="C25" s="1" t="s">
        <v>91</v>
      </c>
      <c r="D25" s="1"/>
      <c r="E25" s="47"/>
      <c r="F25" s="47"/>
      <c r="G25" s="48"/>
      <c r="H25" s="49"/>
      <c r="I25" s="50"/>
      <c r="J25" s="55"/>
    </row>
    <row r="27" spans="2:10" x14ac:dyDescent="0.25">
      <c r="B27" s="35" t="s">
        <v>92</v>
      </c>
    </row>
  </sheetData>
  <mergeCells count="37">
    <mergeCell ref="C24:D24"/>
    <mergeCell ref="C25:D25"/>
    <mergeCell ref="C19:D19"/>
    <mergeCell ref="C20:D20"/>
    <mergeCell ref="C21:D21"/>
    <mergeCell ref="C22:D22"/>
    <mergeCell ref="C23:D23"/>
    <mergeCell ref="B13:D13"/>
    <mergeCell ref="E13:F13"/>
    <mergeCell ref="H13:I13"/>
    <mergeCell ref="B14:D14"/>
    <mergeCell ref="E14:F14"/>
    <mergeCell ref="H14:I14"/>
    <mergeCell ref="B11:D11"/>
    <mergeCell ref="E11:F11"/>
    <mergeCell ref="H11:I11"/>
    <mergeCell ref="B12:D12"/>
    <mergeCell ref="E12:F12"/>
    <mergeCell ref="H12:I12"/>
    <mergeCell ref="B9:D9"/>
    <mergeCell ref="E9:F9"/>
    <mergeCell ref="H9:I9"/>
    <mergeCell ref="B10:D10"/>
    <mergeCell ref="E10:F10"/>
    <mergeCell ref="H10:I10"/>
    <mergeCell ref="B7:D7"/>
    <mergeCell ref="E7:F7"/>
    <mergeCell ref="H7:I7"/>
    <mergeCell ref="B8:D8"/>
    <mergeCell ref="E8:F8"/>
    <mergeCell ref="H8:I8"/>
    <mergeCell ref="B5:D5"/>
    <mergeCell ref="E5:F5"/>
    <mergeCell ref="H5:I5"/>
    <mergeCell ref="B6:D6"/>
    <mergeCell ref="E6:F6"/>
    <mergeCell ref="H6:I6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L24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2" width="5" customWidth="1"/>
    <col min="3" max="12" width="11" customWidth="1"/>
  </cols>
  <sheetData>
    <row r="2" spans="2:12" ht="30" customHeight="1" x14ac:dyDescent="0.25">
      <c r="B2" s="36" t="s">
        <v>93</v>
      </c>
    </row>
    <row r="3" spans="2:12" x14ac:dyDescent="0.25">
      <c r="B3" s="16" t="s">
        <v>94</v>
      </c>
    </row>
    <row r="4" spans="2:12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</row>
    <row r="6" spans="2:12" ht="23.25" x14ac:dyDescent="0.25">
      <c r="B6" s="58" t="s">
        <v>95</v>
      </c>
      <c r="C6" s="59" t="s">
        <v>96</v>
      </c>
    </row>
    <row r="7" spans="2:12" ht="30" customHeight="1" x14ac:dyDescent="0.25">
      <c r="C7" s="75" t="s">
        <v>97</v>
      </c>
      <c r="D7" s="75"/>
      <c r="E7" s="75"/>
      <c r="F7" s="75"/>
      <c r="G7" s="75"/>
      <c r="H7" s="75"/>
      <c r="I7" s="75"/>
      <c r="J7" s="75"/>
      <c r="K7" s="75"/>
      <c r="L7" s="75"/>
    </row>
    <row r="9" spans="2:12" ht="23.25" x14ac:dyDescent="0.25">
      <c r="B9" s="58" t="s">
        <v>98</v>
      </c>
      <c r="C9" s="59" t="s">
        <v>99</v>
      </c>
    </row>
    <row r="10" spans="2:12" ht="30" customHeight="1" x14ac:dyDescent="0.25">
      <c r="C10" s="75" t="s">
        <v>100</v>
      </c>
      <c r="D10" s="75"/>
      <c r="E10" s="75"/>
      <c r="F10" s="75"/>
      <c r="G10" s="75"/>
      <c r="H10" s="75"/>
      <c r="I10" s="75"/>
      <c r="J10" s="75"/>
      <c r="K10" s="75"/>
      <c r="L10" s="75"/>
    </row>
    <row r="12" spans="2:12" ht="23.25" x14ac:dyDescent="0.25">
      <c r="B12" s="58" t="s">
        <v>101</v>
      </c>
      <c r="C12" s="59" t="s">
        <v>102</v>
      </c>
    </row>
    <row r="13" spans="2:12" ht="30" customHeight="1" x14ac:dyDescent="0.25">
      <c r="C13" s="75" t="s">
        <v>103</v>
      </c>
      <c r="D13" s="75"/>
      <c r="E13" s="75"/>
      <c r="F13" s="75"/>
      <c r="G13" s="75"/>
      <c r="H13" s="75"/>
      <c r="I13" s="75"/>
      <c r="J13" s="75"/>
      <c r="K13" s="75"/>
      <c r="L13" s="75"/>
    </row>
    <row r="15" spans="2:12" ht="23.25" x14ac:dyDescent="0.25">
      <c r="B15" s="58" t="s">
        <v>104</v>
      </c>
      <c r="C15" s="59" t="s">
        <v>105</v>
      </c>
    </row>
    <row r="16" spans="2:12" ht="30" customHeight="1" x14ac:dyDescent="0.25">
      <c r="C16" s="75" t="s">
        <v>106</v>
      </c>
      <c r="D16" s="75"/>
      <c r="E16" s="75"/>
      <c r="F16" s="75"/>
      <c r="G16" s="75"/>
      <c r="H16" s="75"/>
      <c r="I16" s="75"/>
      <c r="J16" s="75"/>
      <c r="K16" s="75"/>
      <c r="L16" s="75"/>
    </row>
    <row r="18" spans="2:12" ht="23.25" x14ac:dyDescent="0.25">
      <c r="B18" s="58" t="s">
        <v>107</v>
      </c>
      <c r="C18" s="59" t="s">
        <v>108</v>
      </c>
    </row>
    <row r="19" spans="2:12" ht="30" customHeight="1" x14ac:dyDescent="0.25">
      <c r="C19" s="75" t="s">
        <v>109</v>
      </c>
      <c r="D19" s="75"/>
      <c r="E19" s="75"/>
      <c r="F19" s="75"/>
      <c r="G19" s="75"/>
      <c r="H19" s="75"/>
      <c r="I19" s="75"/>
      <c r="J19" s="75"/>
      <c r="K19" s="75"/>
      <c r="L19" s="75"/>
    </row>
    <row r="21" spans="2:12" x14ac:dyDescent="0.25">
      <c r="C21" s="59" t="s">
        <v>110</v>
      </c>
    </row>
    <row r="22" spans="2:12" ht="15.75" customHeight="1" x14ac:dyDescent="0.25">
      <c r="C22" s="75" t="s">
        <v>111</v>
      </c>
      <c r="D22" s="75"/>
      <c r="E22" s="75"/>
      <c r="F22" s="75"/>
      <c r="G22" s="75"/>
      <c r="H22" s="75"/>
      <c r="I22" s="75"/>
      <c r="J22" s="75"/>
      <c r="K22" s="75"/>
      <c r="L22" s="75"/>
    </row>
    <row r="23" spans="2:12" ht="15.75" customHeight="1" x14ac:dyDescent="0.25">
      <c r="C23" s="75" t="s">
        <v>112</v>
      </c>
      <c r="D23" s="75"/>
      <c r="E23" s="75"/>
      <c r="F23" s="75"/>
      <c r="G23" s="75"/>
      <c r="H23" s="75"/>
      <c r="I23" s="75"/>
      <c r="J23" s="75"/>
      <c r="K23" s="75"/>
      <c r="L23" s="75"/>
    </row>
    <row r="24" spans="2:12" ht="15.75" customHeight="1" x14ac:dyDescent="0.25">
      <c r="C24" s="75" t="s">
        <v>113</v>
      </c>
      <c r="D24" s="75"/>
      <c r="E24" s="75"/>
      <c r="F24" s="75"/>
      <c r="G24" s="75"/>
      <c r="H24" s="75"/>
      <c r="I24" s="75"/>
      <c r="J24" s="75"/>
      <c r="K24" s="75"/>
      <c r="L24" s="75"/>
    </row>
  </sheetData>
  <mergeCells count="8">
    <mergeCell ref="C22:L22"/>
    <mergeCell ref="C23:L23"/>
    <mergeCell ref="C24:L24"/>
    <mergeCell ref="C7:L7"/>
    <mergeCell ref="C10:L10"/>
    <mergeCell ref="C13:L13"/>
    <mergeCell ref="C16:L16"/>
    <mergeCell ref="C19:L19"/>
  </mergeCells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Dienstplan</vt:lpstr>
      <vt:lpstr>Auswertung</vt:lpstr>
      <vt:lpstr>Stammdaten</vt:lpstr>
      <vt:lpstr>Anleitung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2026-10-17T13:47:07Z</dcterms:created>
  <dcterms:modified xsi:type="dcterms:W3CDTF">2026-10-17T17:54:15Z</dcterms:modified>
  <dc:language>en-US</dc:language>
</cp:coreProperties>
</file>