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sourcenstamm" sheetId="1" state="visible" r:id="rId3"/>
    <sheet name="Kapazitätsmatrix 2027" sheetId="2" state="visible" r:id="rId4"/>
    <sheet name="Projektzuordnung" sheetId="3" state="visible" r:id="rId5"/>
    <sheet name="Dashboard &amp; Auswertung" sheetId="4" state="visible" r:id="rId6"/>
  </sheets>
  <definedNames>
    <definedName function="false" hidden="false" localSheetId="1" name="_xlnm.Print_Area" vbProcedure="false">'Kapazitätsmatrix 2027'!$B$1:$P$44</definedName>
    <definedName function="false" hidden="false" localSheetId="2" name="_xlnm.Print_Area" vbProcedure="false">Projektzuordnung!$B$1:$L$117</definedName>
    <definedName function="false" hidden="false" localSheetId="0" name="_xlnm.Print_Area" vbProcedure="false">Ressourcenstamm!$B$1:$L$18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<sst xmlns="http://schemas.openxmlformats.org/spreadsheetml/2006/main" count="765" uniqueCount="127">
  <si>
    <t xml:space="preserve">  RESSOURCENSTAMM   ·   Planungsjahr 2027</t>
  </si>
  <si>
    <t xml:space="preserve">Mitarbeiterdaten · Kapazitätskennzahlen · Stundensätze</t>
  </si>
  <si>
    <t xml:space="preserve">Nr.</t>
  </si>
  <si>
    <t xml:space="preserve">Name</t>
  </si>
  <si>
    <t xml:space="preserve">Rolle</t>
  </si>
  <si>
    <t xml:space="preserve">Abteilung</t>
  </si>
  <si>
    <t xml:space="preserve">Brutto
h/Woche</t>
  </si>
  <si>
    <t xml:space="preserve">Ausfall-%</t>
  </si>
  <si>
    <t xml:space="preserve">Admin-%</t>
  </si>
  <si>
    <t xml:space="preserve">Netto-Kap.
h/Woche</t>
  </si>
  <si>
    <t xml:space="preserve">Netto-Kap.
h/Jahr</t>
  </si>
  <si>
    <t xml:space="preserve">Stundensatz
(€)</t>
  </si>
  <si>
    <t xml:space="preserve">Status</t>
  </si>
  <si>
    <t xml:space="preserve">Lisa Bergmann</t>
  </si>
  <si>
    <t xml:space="preserve">Projektleiterin</t>
  </si>
  <si>
    <t xml:space="preserve">Projektmgmt.</t>
  </si>
  <si>
    <t xml:space="preserve">Markus Stein</t>
  </si>
  <si>
    <t xml:space="preserve">Senior-Entwickler</t>
  </si>
  <si>
    <t xml:space="preserve">Entwicklung</t>
  </si>
  <si>
    <t xml:space="preserve">Jana Voigt</t>
  </si>
  <si>
    <t xml:space="preserve">UX-Designerin</t>
  </si>
  <si>
    <t xml:space="preserve">Design</t>
  </si>
  <si>
    <t xml:space="preserve">Thomas Kühn</t>
  </si>
  <si>
    <t xml:space="preserve">Backend-Entwickler</t>
  </si>
  <si>
    <t xml:space="preserve">Sandra Wolff</t>
  </si>
  <si>
    <t xml:space="preserve">QA-Ingenieurin</t>
  </si>
  <si>
    <t xml:space="preserve">Qualität</t>
  </si>
  <si>
    <t xml:space="preserve">Andreas Roth</t>
  </si>
  <si>
    <t xml:space="preserve">DevOps-Ingenieur</t>
  </si>
  <si>
    <t xml:space="preserve">Infrastruktur</t>
  </si>
  <si>
    <t xml:space="preserve">Petra Schön</t>
  </si>
  <si>
    <t xml:space="preserve">Frontend-Entwicklerin</t>
  </si>
  <si>
    <t xml:space="preserve">Kai Bauer</t>
  </si>
  <si>
    <t xml:space="preserve">Scrum Master</t>
  </si>
  <si>
    <t xml:space="preserve">Elena Braun</t>
  </si>
  <si>
    <t xml:space="preserve">Datenanalystin</t>
  </si>
  <si>
    <t xml:space="preserve">Analytics</t>
  </si>
  <si>
    <t xml:space="preserve">Felix Werner</t>
  </si>
  <si>
    <t xml:space="preserve">Technischer Autor</t>
  </si>
  <si>
    <t xml:space="preserve">Dokumentation</t>
  </si>
  <si>
    <t xml:space="preserve">TEAM GESAMT  (10 Mitarbeiter)</t>
  </si>
  <si>
    <t xml:space="preserve">ⓘ  Netto-Kapazität = Brutto-Stunden × (1 − Ausfall-%) × (1 − Admin-%)    |    Jahreskapazität = Netto-Kap./W × 48 verfügbare Wochen</t>
  </si>
  <si>
    <t xml:space="preserve">  KAPAZITÄTSMATRIX   ·   Planungsjahr 2027</t>
  </si>
  <si>
    <t xml:space="preserve">Arbeitsstunden je Monat 2027 (anpassbar):</t>
  </si>
  <si>
    <t xml:space="preserve">Ressource · Rolle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</si>
  <si>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</si>
  <si>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</si>
  <si>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</si>
  <si>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</si>
  <si>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</si>
  <si>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</si>
  <si>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</si>
  <si>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</si>
  <si>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</si>
  <si>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</si>
  <si>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</si>
  <si>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</si>
  <si>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</t>
  </si>
  <si>
    <t xml:space="preserve">  ▶  GEPLANTE STUNDEN (h)  — aus Projektzuordnung</t>
  </si>
  <si>
    <t xml:space="preserve">TEAM GEPLANT GESAMT</t>
  </si>
  <si>
    <t xml:space="preserve">  ▶  VERFÜGBARE STUNDEN (h)  — Netto-Kapazität je Monat</t>
  </si>
  <si>
    <t xml:space="preserve">TEAM VERFÜGBAR GESAMT</t>
  </si>
  <si>
    <t xml:space="preserve">  ▶  AUSLASTUNG (%)  — Geplant ÷ Verfügbar  |  🔴 &gt;90 % Überlast   🟢 75–90 % Optimal   🟡 &lt;75 % Unterauslastung</t>
  </si>
  <si>
    <t xml:space="preserve">TEAM AUSLASTUNG Ø</t>
  </si>
  <si>
    <t xml:space="preserve">  PROJEKTZUORDNUNG   ·   Planungsjahr 2027</t>
  </si>
  <si>
    <t xml:space="preserve">Zuweisung von Ressourcen auf Projekte   ·   Geplante und Ist-Stunden   ·   Grundlage für die Kapazitätsmatrix</t>
  </si>
  <si>
    <t xml:space="preserve">Projekt-ID</t>
  </si>
  <si>
    <t xml:space="preserve">Projektname</t>
  </si>
  <si>
    <t xml:space="preserve">Priorität</t>
  </si>
  <si>
    <t xml:space="preserve">Ressource</t>
  </si>
  <si>
    <t xml:space="preserve">Monat</t>
  </si>
  <si>
    <t xml:space="preserve">Monat-Nr
(intern)</t>
  </si>
  <si>
    <t xml:space="preserve">Geplant (h)</t>
  </si>
  <si>
    <t xml:space="preserve">Ist (h)</t>
  </si>
  <si>
    <t xml:space="preserve">Differenz (h)</t>
  </si>
  <si>
    <t xml:space="preserve">Projektübersicht</t>
  </si>
  <si>
    <t xml:space="preserve">P001</t>
  </si>
  <si>
    <t xml:space="preserve">Digitales Kundenportal</t>
  </si>
  <si>
    <t xml:space="preserve">Hoch</t>
  </si>
  <si>
    <t xml:space="preserve">Januar 2027</t>
  </si>
  <si>
    <t xml:space="preserve">ID</t>
  </si>
  <si>
    <t xml:space="preserve">Februar 2027</t>
  </si>
  <si>
    <t xml:space="preserve">März 2027</t>
  </si>
  <si>
    <t xml:space="preserve">P002</t>
  </si>
  <si>
    <t xml:space="preserve">Mobile App Entwicklung</t>
  </si>
  <si>
    <t xml:space="preserve">Mittel</t>
  </si>
  <si>
    <t xml:space="preserve">April 2027</t>
  </si>
  <si>
    <t xml:space="preserve">P003</t>
  </si>
  <si>
    <t xml:space="preserve">Systemintegration Backend</t>
  </si>
  <si>
    <t xml:space="preserve">Mai 2027</t>
  </si>
  <si>
    <t xml:space="preserve">P004</t>
  </si>
  <si>
    <t xml:space="preserve">Reporting-Plattform</t>
  </si>
  <si>
    <t xml:space="preserve">Juni 2027</t>
  </si>
  <si>
    <t xml:space="preserve">P005</t>
  </si>
  <si>
    <t xml:space="preserve">QA-Automatisierung</t>
  </si>
  <si>
    <t xml:space="preserve">Niedrig</t>
  </si>
  <si>
    <t xml:space="preserve">Stunden je Projekt (Geplant / Ist)</t>
  </si>
  <si>
    <t xml:space="preserve">Juli 2027</t>
  </si>
  <si>
    <t xml:space="preserve">August 2027</t>
  </si>
  <si>
    <t xml:space="preserve">September 2027</t>
  </si>
  <si>
    <t xml:space="preserve">Oktober 2027</t>
  </si>
  <si>
    <t xml:space="preserve">November 2027</t>
  </si>
  <si>
    <t xml:space="preserve">Dezember 2027</t>
  </si>
  <si>
    <t xml:space="preserve">GESAMTSUMME  (110 Zuordnungen)</t>
  </si>
  <si>
    <t xml:space="preserve">  DASHBOARD &amp; AUSWERTUNG   ·   Ressourcenplanung 2027</t>
  </si>
  <si>
    <t xml:space="preserve">👥</t>
  </si>
  <si>
    <t xml:space="preserve">📅</t>
  </si>
  <si>
    <t xml:space="preserve">📊</t>
  </si>
  <si>
    <t xml:space="preserve">⚠️</t>
  </si>
  <si>
    <t xml:space="preserve">🗂️</t>
  </si>
  <si>
    <t xml:space="preserve">AKTIVE RESSOURCEN</t>
  </si>
  <si>
    <t xml:space="preserve">GEPLANTE STUNDEN 2027</t>
  </si>
  <si>
    <t xml:space="preserve">Ø TEAM-AUSLASTUNG</t>
  </si>
  <si>
    <t xml:space="preserve">ÜBERLASTETE PERIODEN</t>
  </si>
  <si>
    <t xml:space="preserve">AKTIVE PROJEKTE</t>
  </si>
  <si>
    <t xml:space="preserve">  AUSLASTUNG JE RESSOURCE  ·  Ø Jahreswert 2027</t>
  </si>
  <si>
    <t xml:space="preserve">Abt.</t>
  </si>
  <si>
    <t xml:space="preserve">Ø Auslastung</t>
  </si>
  <si>
    <t xml:space="preserve">Geplant h/J.</t>
  </si>
  <si>
    <t xml:space="preserve">Verfügbar h/J.</t>
  </si>
  <si>
    <t xml:space="preserve">  PROJEKTÜBERSICHT  ·  Geplante &amp; Ist-Stunden 2027</t>
  </si>
  <si>
    <t xml:space="preserve">Auslastung</t>
  </si>
  <si>
    <t xml:space="preserve">Anz. Zuord.</t>
  </si>
  <si>
    <t xml:space="preserve">  LEGENDE AUSLASTUNGSAMPEL</t>
  </si>
  <si>
    <t xml:space="preserve">  🟢  75 – 90 %  Optimale Auslastung — Ressource wird effizient genutzt</t>
  </si>
  <si>
    <t xml:space="preserve">  🟡  &lt; 75 %  Unterausgelastet — Kapazität verfügbar oder zu wenig geplant</t>
  </si>
  <si>
    <t xml:space="preserve">  🔴  &gt; 90 %  Überlastet — Risiko von Burnout oder Qualitätsverlust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</si>
</sst>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&quot; h/W&quot;"/>
    <numFmt numFmtId="166" formatCode="0%"/>
    <numFmt numFmtId="167" formatCode="#,##0&quot; h&quot;"/>
    <numFmt numFmtId="168" formatCode="&quot;€ &quot;#,##0.00"/>
    <numFmt numFmtId="169" formatCode="0&quot; h&quot;"/>
    <numFmt numFmtId="170" formatCode="\+0&quot; h&quot;;\-0&quot; h&quot;;&quot;&quot;"/>
    <numFmt numFmtId="171" formatCode="0"/>
    <numFmt numFmtId="172" formatCode="0&quot; ×&quot;"/>
    <numFmt numFmtId="173" formatCode="0&quot; Pos.&quot;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10"/>
      <color rgb="FF7B8FA1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7B8FA1"/>
      <name val="Calibri"/>
      <family val="0"/>
      <charset val="1"/>
    </font>
    <font>
      <b val="true"/>
      <sz val="10"/>
      <color rgb="FF1B2B3A"/>
      <name val="Calibri"/>
      <family val="0"/>
      <charset val="1"/>
    </font>
    <font>
      <sz val="9.5"/>
      <color rgb="FF1B2B3A"/>
      <name val="Calibri"/>
      <family val="0"/>
      <charset val="1"/>
    </font>
    <font>
      <sz val="9.5"/>
      <color rgb="FF3D5A80"/>
      <name val="Calibri"/>
      <family val="0"/>
      <charset val="1"/>
    </font>
    <font>
      <b val="true"/>
      <sz val="9.5"/>
      <color rgb="FF2E4057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8.5"/>
      <color rgb="FF7B8FA1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"/>
      <color rgb="FF2E4057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i val="true"/>
      <sz val="9.5"/>
      <color rgb="FF7B8FA1"/>
      <name val="Calibri"/>
      <family val="0"/>
      <charset val="1"/>
    </font>
    <font>
      <b val="true"/>
      <sz val="9.5"/>
      <color rgb="FF3D5A80"/>
      <name val="Calibri"/>
      <family val="0"/>
      <charset val="1"/>
    </font>
    <font>
      <b val="true"/>
      <sz val="9.5"/>
      <color rgb="FF1B2B3A"/>
      <name val="Calibri"/>
      <family val="0"/>
      <charset val="1"/>
    </font>
    <font>
      <sz val="8.5"/>
      <color rgb="FF7B8FA1"/>
      <name val="Calibri"/>
      <family val="0"/>
      <charset val="1"/>
    </font>
    <font>
      <sz val="9.5"/>
      <color rgb="FF7B8FA1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sz val="11"/>
      <color rgb="FFFFFFFF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sz val="8.5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9"/>
      <color rgb="FF3D5A80"/>
      <name val="Calibri"/>
      <family val="0"/>
      <charset val="1"/>
    </font>
    <font>
      <b val="true"/>
      <sz val="11"/>
      <color rgb="FF1B2B3A"/>
      <name val="Calibri"/>
      <family val="0"/>
      <charset val="1"/>
    </font>
    <font>
      <sz val="9.5"/>
      <color rgb="FFC8553A"/>
      <name val="Calibri"/>
      <family val="0"/>
      <charset val="1"/>
    </font>
    <font>
      <b val="true"/>
      <sz val="9.5"/>
      <color rgb="FFC8553A"/>
      <name val="Calibri"/>
      <family val="0"/>
      <charset val="1"/>
    </font>
    <font>
      <sz val="9"/>
      <color rgb="FFFFFFFF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2E4057"/>
        <bgColor rgb="FF1A2D44"/>
      </patternFill>
    </fill>
    <fill>
      <patternFill patternType="solid">
        <fgColor rgb="FFE8EEF6"/>
        <bgColor rgb="FFF5F1EB"/>
      </patternFill>
    </fill>
    <fill>
      <patternFill patternType="solid">
        <fgColor rgb="FF3D5A80"/>
        <bgColor rgb="FF386641"/>
      </patternFill>
    </fill>
    <fill>
      <patternFill patternType="solid">
        <fgColor rgb="FFFFFFFF"/>
        <bgColor rgb="FFF5F1EB"/>
      </patternFill>
    </fill>
    <fill>
      <patternFill patternType="solid">
        <fgColor rgb="FFFBEEE9"/>
        <bgColor rgb="FFF5F1EB"/>
      </patternFill>
    </fill>
    <fill>
      <patternFill patternType="solid">
        <fgColor rgb="FFF5F1EB"/>
        <bgColor rgb="FFFBEEE9"/>
      </patternFill>
    </fill>
    <fill>
      <patternFill patternType="solid">
        <fgColor rgb="FFC8553A"/>
        <bgColor rgb="FFA62B1F"/>
      </patternFill>
    </fill>
    <fill>
      <patternFill patternType="solid">
        <fgColor rgb="FFA62B1F"/>
        <bgColor rgb="FF993366"/>
      </patternFill>
    </fill>
    <fill>
      <patternFill patternType="solid">
        <fgColor rgb="FFC88B0A"/>
        <bgColor rgb="FF808000"/>
      </patternFill>
    </fill>
    <fill>
      <patternFill patternType="solid">
        <fgColor rgb="FF386641"/>
        <bgColor rgb="FF3D5A8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ck">
        <color rgb="FFC8553A"/>
      </left>
      <right/>
      <top/>
      <bottom style="medium">
        <color rgb="FFC8553A"/>
      </bottom>
      <diagonal/>
    </border>
    <border diagonalUp="false" diagonalDown="false">
      <left style="thick">
        <color rgb="FFC8553A"/>
      </left>
      <right/>
      <top/>
      <bottom/>
      <diagonal/>
    </border>
    <border diagonalUp="false" diagonalDown="false">
      <left style="thick">
        <color rgb="FFC8553A"/>
      </left>
      <right/>
      <top/>
      <bottom style="thin">
        <color rgb="FFD4DCE6"/>
      </bottom>
      <diagonal/>
    </border>
    <border diagonalUp="false" diagonalDown="false">
      <left style="thin">
        <color rgb="FF1A2D44"/>
      </left>
      <right style="thin">
        <color rgb="FF1A2D44"/>
      </right>
      <top style="thin">
        <color rgb="FF1A2D44"/>
      </top>
      <bottom style="thin">
        <color rgb="FF1A2D44"/>
      </bottom>
      <diagonal/>
    </border>
    <border diagonalUp="false" diagonalDown="false">
      <left style="thin">
        <color rgb="FFD4DCE6"/>
      </left>
      <right style="thin">
        <color rgb="FFD4DCE6"/>
      </right>
      <top style="thin">
        <color rgb="FFD4DCE6"/>
      </top>
      <bottom style="thin">
        <color rgb="FFD4DCE6"/>
      </bottom>
      <diagonal/>
    </border>
    <border diagonalUp="false" diagonalDown="false">
      <left style="thick">
        <color rgb="FFC8553A"/>
      </left>
      <right/>
      <top style="medium">
        <color rgb="FF2E4057"/>
      </top>
      <bottom style="thin">
        <color rgb="FFD4DCE6"/>
      </bottom>
      <diagonal/>
    </border>
    <border diagonalUp="false" diagonalDown="false">
      <left/>
      <right/>
      <top/>
      <bottom style="medium">
        <color rgb="FFC8553A"/>
      </bottom>
      <diagonal/>
    </border>
    <border diagonalUp="false" diagonalDown="false">
      <left style="thin">
        <color rgb="FFD4DCE6"/>
      </left>
      <right style="thin">
        <color rgb="FFD4DCE6"/>
      </right>
      <top style="thin">
        <color rgb="FFC8553A"/>
      </top>
      <bottom style="thin">
        <color rgb="FFC8553A"/>
      </bottom>
      <diagonal/>
    </border>
    <border diagonalUp="false" diagonalDown="false">
      <left style="thin">
        <color rgb="FF1A2D44"/>
      </left>
      <right/>
      <top style="thin">
        <color rgb="FF1A2D44"/>
      </top>
      <bottom style="thin">
        <color rgb="FF1A2D44"/>
      </bottom>
      <diagonal/>
    </border>
    <border diagonalUp="false" diagonalDown="false">
      <left style="thick">
        <color rgb="FFC8553A"/>
      </left>
      <right/>
      <top style="thin">
        <color rgb="FFD4DCE6"/>
      </top>
      <bottom style="thin">
        <color rgb="FFD4DCE6"/>
      </bottom>
      <diagonal/>
    </border>
    <border diagonalUp="false" diagonalDown="false">
      <left style="thin">
        <color rgb="FFD4DCE6"/>
      </left>
      <right style="medium">
        <color rgb="FF3D5A80"/>
      </right>
      <top style="thin">
        <color rgb="FFD4DCE6"/>
      </top>
      <bottom style="thin">
        <color rgb="FFD4DCE6"/>
      </bottom>
      <diagonal/>
    </border>
    <border diagonalUp="false" diagonalDown="false">
      <left/>
      <right/>
      <top/>
      <bottom style="thin">
        <color rgb="FFD4DCE6"/>
      </bottom>
      <diagonal/>
    </border>
    <border diagonalUp="false" diagonalDown="false">
      <left style="thick">
        <color rgb="FFC8553A"/>
      </left>
      <right/>
      <top style="medium">
        <color rgb="FFC8553A"/>
      </top>
      <bottom style="thin">
        <color rgb="FFD4DCE6"/>
      </bottom>
      <diagonal/>
    </border>
    <border diagonalUp="false" diagonalDown="false">
      <left/>
      <right/>
      <top style="medium">
        <color rgb="FFC8553A"/>
      </top>
      <bottom/>
      <diagonal/>
    </border>
    <border diagonalUp="false" diagonalDown="false">
      <left style="thin">
        <color rgb="FFD4DCE6"/>
      </left>
      <right/>
      <top style="thin">
        <color rgb="FFD4DCE6"/>
      </top>
      <bottom style="thin">
        <color rgb="FFD4DC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9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2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4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8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9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4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8" fillId="5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8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0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1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1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FFFFFF"/>
      </font>
      <fill>
        <patternFill>
          <bgColor rgb="FFA62B1F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386641"/>
        </patternFill>
      </fill>
    </dxf>
    <dxf>
      <font>
        <name val="Calibri"/>
        <charset val="1"/>
        <family val="0"/>
        <b val="1"/>
        <color rgb="FF1B2B3A"/>
      </font>
      <fill>
        <patternFill>
          <bgColor rgb="FFC88B0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B8FA1"/>
      <rgbColor rgb="FF9999FF"/>
      <rgbColor rgb="FF993366"/>
      <rgbColor rgb="FFF5F1EB"/>
      <rgbColor rgb="FFE8EEF6"/>
      <rgbColor rgb="FF660066"/>
      <rgbColor rgb="FFFF8080"/>
      <rgbColor rgb="FF0066CC"/>
      <rgbColor rgb="FFD4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EE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8B0A"/>
      <rgbColor rgb="FFC8553A"/>
      <rgbColor rgb="FF3D5A80"/>
      <rgbColor rgb="FF969696"/>
      <rgbColor rgb="FF1A2D44"/>
      <rgbColor rgb="FF386641"/>
      <rgbColor rgb="FF003300"/>
      <rgbColor rgb="FF333300"/>
      <rgbColor rgb="FFA62B1F"/>
      <rgbColor rgb="FF993366"/>
      <rgbColor rgb="FF2E4057"/>
      <rgbColor rgb="FF1B2B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2"/>
    <col collapsed="false" customWidth="true" hidden="false" outlineLevel="0" max="4" min="4" style="0" width="18"/>
    <col collapsed="false" customWidth="true" hidden="false" outlineLevel="0" max="6" min="5" style="0" width="13"/>
    <col collapsed="false" customWidth="true" hidden="false" outlineLevel="0" max="7" min="7" style="0" width="11"/>
    <col collapsed="false" customWidth="true" hidden="false" outlineLevel="0" max="9" min="8" style="0" width="16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14"/>
  </cols>
  <sheetData>
    <row r="1" customFormat="false" ht="7.5" hidden="false" customHeight="true" outlineLevel="0" collapsed="false"/>
    <row r="2" customFormat="false" ht="42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7.5" hidden="false" customHeight="true" outlineLevel="0" collapsed="false">
      <c r="B3" s="2"/>
    </row>
    <row r="4" customFormat="false" ht="19.5" hidden="false" customHeight="true" outlineLevel="0" collapsed="false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customFormat="false" ht="30" hidden="false" customHeight="true" outlineLevel="0" collapsed="false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customFormat="false" ht="19.5" hidden="false" customHeight="true" outlineLevel="0" collapsed="false">
      <c r="B6" s="5" t="n">
        <v>1</v>
      </c>
      <c r="C6" s="6" t="s">
        <v>13</v>
      </c>
      <c r="D6" s="7" t="s">
        <v>14</v>
      </c>
      <c r="E6" s="8" t="s">
        <v>15</v>
      </c>
      <c r="F6" s="9" t="n">
        <v>40</v>
      </c>
      <c r="G6" s="10" t="n">
        <v>0.1</v>
      </c>
      <c r="H6" s="10" t="n">
        <v>0.2</v>
      </c>
      <c r="I6" s="11" t="n">
        <f aca="false">F6*(1-G6)*(1-H6)</f>
        <v>28.8</v>
      </c>
      <c r="J6" s="12" t="n">
        <f aca="false">I6*48</f>
        <v>1382.4</v>
      </c>
      <c r="K6" s="13" t="n">
        <v>95</v>
      </c>
      <c r="L6" s="14" t="str">
        <f aca="false">IF(F6&gt;=40,"✅ Vollzeit",IF(F6&gt;=30,"🕐 Teilzeit","⚠️ Prüfen"))</f>
        <v>✅ Vollzeit</v>
      </c>
    </row>
    <row r="7" customFormat="false" ht="19.5" hidden="false" customHeight="true" outlineLevel="0" collapsed="false">
      <c r="B7" s="15" t="n">
        <v>2</v>
      </c>
      <c r="C7" s="16" t="s">
        <v>16</v>
      </c>
      <c r="D7" s="17" t="s">
        <v>17</v>
      </c>
      <c r="E7" s="18" t="s">
        <v>18</v>
      </c>
      <c r="F7" s="9" t="n">
        <v>40</v>
      </c>
      <c r="G7" s="10" t="n">
        <v>0.08</v>
      </c>
      <c r="H7" s="10" t="n">
        <v>0.1</v>
      </c>
      <c r="I7" s="11" t="n">
        <f aca="false">F7*(1-G7)*(1-H7)</f>
        <v>33.12</v>
      </c>
      <c r="J7" s="12" t="n">
        <f aca="false">I7*48</f>
        <v>1589.76</v>
      </c>
      <c r="K7" s="19" t="n">
        <v>90</v>
      </c>
      <c r="L7" s="20" t="str">
        <f aca="false">IF(F7&gt;=40,"✅ Vollzeit",IF(F7&gt;=30,"🕐 Teilzeit","⚠️ Prüfen"))</f>
        <v>✅ Vollzeit</v>
      </c>
    </row>
    <row r="8" customFormat="false" ht="19.5" hidden="false" customHeight="true" outlineLevel="0" collapsed="false">
      <c r="B8" s="5" t="n">
        <v>3</v>
      </c>
      <c r="C8" s="6" t="s">
        <v>19</v>
      </c>
      <c r="D8" s="7" t="s">
        <v>20</v>
      </c>
      <c r="E8" s="8" t="s">
        <v>21</v>
      </c>
      <c r="F8" s="9" t="n">
        <v>38</v>
      </c>
      <c r="G8" s="10" t="n">
        <v>0.12</v>
      </c>
      <c r="H8" s="10" t="n">
        <v>0.12</v>
      </c>
      <c r="I8" s="11" t="n">
        <f aca="false">F8*(1-G8)*(1-H8)</f>
        <v>29.4272</v>
      </c>
      <c r="J8" s="12" t="n">
        <f aca="false">I8*48</f>
        <v>1412.5056</v>
      </c>
      <c r="K8" s="13" t="n">
        <v>85</v>
      </c>
      <c r="L8" s="14" t="str">
        <f aca="false">IF(F8&gt;=40,"✅ Vollzeit",IF(F8&gt;=30,"🕐 Teilzeit","⚠️ Prüfen"))</f>
        <v>🕐 Teilzeit</v>
      </c>
    </row>
    <row r="9" customFormat="false" ht="19.5" hidden="false" customHeight="true" outlineLevel="0" collapsed="false">
      <c r="B9" s="15" t="n">
        <v>4</v>
      </c>
      <c r="C9" s="16" t="s">
        <v>22</v>
      </c>
      <c r="D9" s="17" t="s">
        <v>23</v>
      </c>
      <c r="E9" s="18" t="s">
        <v>18</v>
      </c>
      <c r="F9" s="9" t="n">
        <v>40</v>
      </c>
      <c r="G9" s="10" t="n">
        <v>0.08</v>
      </c>
      <c r="H9" s="10" t="n">
        <v>0.1</v>
      </c>
      <c r="I9" s="11" t="n">
        <f aca="false">F9*(1-G9)*(1-H9)</f>
        <v>33.12</v>
      </c>
      <c r="J9" s="12" t="n">
        <f aca="false">I9*48</f>
        <v>1589.76</v>
      </c>
      <c r="K9" s="19" t="n">
        <v>88</v>
      </c>
      <c r="L9" s="20" t="str">
        <f aca="false">IF(F9&gt;=40,"✅ Vollzeit",IF(F9&gt;=30,"🕐 Teilzeit","⚠️ Prüfen"))</f>
        <v>✅ Vollzeit</v>
      </c>
    </row>
    <row r="10" customFormat="false" ht="19.5" hidden="false" customHeight="true" outlineLevel="0" collapsed="false">
      <c r="B10" s="5" t="n">
        <v>5</v>
      </c>
      <c r="C10" s="6" t="s">
        <v>24</v>
      </c>
      <c r="D10" s="7" t="s">
        <v>25</v>
      </c>
      <c r="E10" s="8" t="s">
        <v>26</v>
      </c>
      <c r="F10" s="9" t="n">
        <v>40</v>
      </c>
      <c r="G10" s="10" t="n">
        <v>0.1</v>
      </c>
      <c r="H10" s="10" t="n">
        <v>0.12</v>
      </c>
      <c r="I10" s="11" t="n">
        <f aca="false">F10*(1-G10)*(1-H10)</f>
        <v>31.68</v>
      </c>
      <c r="J10" s="12" t="n">
        <f aca="false">I10*48</f>
        <v>1520.64</v>
      </c>
      <c r="K10" s="13" t="n">
        <v>82</v>
      </c>
      <c r="L10" s="14" t="str">
        <f aca="false">IF(F10&gt;=40,"✅ Vollzeit",IF(F10&gt;=30,"🕐 Teilzeit","⚠️ Prüfen"))</f>
        <v>✅ Vollzeit</v>
      </c>
    </row>
    <row r="11" customFormat="false" ht="19.5" hidden="false" customHeight="true" outlineLevel="0" collapsed="false">
      <c r="B11" s="15" t="n">
        <v>6</v>
      </c>
      <c r="C11" s="16" t="s">
        <v>27</v>
      </c>
      <c r="D11" s="17" t="s">
        <v>28</v>
      </c>
      <c r="E11" s="18" t="s">
        <v>29</v>
      </c>
      <c r="F11" s="9" t="n">
        <v>40</v>
      </c>
      <c r="G11" s="10" t="n">
        <v>0.08</v>
      </c>
      <c r="H11" s="10" t="n">
        <v>0.1</v>
      </c>
      <c r="I11" s="11" t="n">
        <f aca="false">F11*(1-G11)*(1-H11)</f>
        <v>33.12</v>
      </c>
      <c r="J11" s="12" t="n">
        <f aca="false">I11*48</f>
        <v>1589.76</v>
      </c>
      <c r="K11" s="19" t="n">
        <v>87</v>
      </c>
      <c r="L11" s="20" t="str">
        <f aca="false">IF(F11&gt;=40,"✅ Vollzeit",IF(F11&gt;=30,"🕐 Teilzeit","⚠️ Prüfen"))</f>
        <v>✅ Vollzeit</v>
      </c>
    </row>
    <row r="12" customFormat="false" ht="19.5" hidden="false" customHeight="true" outlineLevel="0" collapsed="false">
      <c r="B12" s="5" t="n">
        <v>7</v>
      </c>
      <c r="C12" s="6" t="s">
        <v>30</v>
      </c>
      <c r="D12" s="7" t="s">
        <v>31</v>
      </c>
      <c r="E12" s="8" t="s">
        <v>18</v>
      </c>
      <c r="F12" s="9" t="n">
        <v>38</v>
      </c>
      <c r="G12" s="10" t="n">
        <v>0.1</v>
      </c>
      <c r="H12" s="10" t="n">
        <v>0.1</v>
      </c>
      <c r="I12" s="11" t="n">
        <f aca="false">F12*(1-G12)*(1-H12)</f>
        <v>30.78</v>
      </c>
      <c r="J12" s="12" t="n">
        <f aca="false">I12*48</f>
        <v>1477.44</v>
      </c>
      <c r="K12" s="13" t="n">
        <v>85</v>
      </c>
      <c r="L12" s="14" t="str">
        <f aca="false">IF(F12&gt;=40,"✅ Vollzeit",IF(F12&gt;=30,"🕐 Teilzeit","⚠️ Prüfen"))</f>
        <v>🕐 Teilzeit</v>
      </c>
    </row>
    <row r="13" customFormat="false" ht="19.5" hidden="false" customHeight="true" outlineLevel="0" collapsed="false">
      <c r="B13" s="15" t="n">
        <v>8</v>
      </c>
      <c r="C13" s="16" t="s">
        <v>32</v>
      </c>
      <c r="D13" s="17" t="s">
        <v>33</v>
      </c>
      <c r="E13" s="18" t="s">
        <v>15</v>
      </c>
      <c r="F13" s="9" t="n">
        <v>40</v>
      </c>
      <c r="G13" s="10" t="n">
        <v>0.1</v>
      </c>
      <c r="H13" s="10" t="n">
        <v>0.35</v>
      </c>
      <c r="I13" s="11" t="n">
        <f aca="false">F13*(1-G13)*(1-H13)</f>
        <v>23.4</v>
      </c>
      <c r="J13" s="12" t="n">
        <f aca="false">I13*48</f>
        <v>1123.2</v>
      </c>
      <c r="K13" s="19" t="n">
        <v>80</v>
      </c>
      <c r="L13" s="20" t="str">
        <f aca="false">IF(F13&gt;=40,"✅ Vollzeit",IF(F13&gt;=30,"🕐 Teilzeit","⚠️ Prüfen"))</f>
        <v>✅ Vollzeit</v>
      </c>
    </row>
    <row r="14" customFormat="false" ht="19.5" hidden="false" customHeight="true" outlineLevel="0" collapsed="false">
      <c r="B14" s="5" t="n">
        <v>9</v>
      </c>
      <c r="C14" s="6" t="s">
        <v>34</v>
      </c>
      <c r="D14" s="7" t="s">
        <v>35</v>
      </c>
      <c r="E14" s="8" t="s">
        <v>36</v>
      </c>
      <c r="F14" s="9" t="n">
        <v>40</v>
      </c>
      <c r="G14" s="10" t="n">
        <v>0.08</v>
      </c>
      <c r="H14" s="10" t="n">
        <v>0.15</v>
      </c>
      <c r="I14" s="11" t="n">
        <f aca="false">F14*(1-G14)*(1-H14)</f>
        <v>31.28</v>
      </c>
      <c r="J14" s="12" t="n">
        <f aca="false">I14*48</f>
        <v>1501.44</v>
      </c>
      <c r="K14" s="13" t="n">
        <v>86</v>
      </c>
      <c r="L14" s="14" t="str">
        <f aca="false">IF(F14&gt;=40,"✅ Vollzeit",IF(F14&gt;=30,"🕐 Teilzeit","⚠️ Prüfen"))</f>
        <v>✅ Vollzeit</v>
      </c>
    </row>
    <row r="15" customFormat="false" ht="19.5" hidden="false" customHeight="true" outlineLevel="0" collapsed="false">
      <c r="B15" s="15" t="n">
        <v>10</v>
      </c>
      <c r="C15" s="16" t="s">
        <v>37</v>
      </c>
      <c r="D15" s="17" t="s">
        <v>38</v>
      </c>
      <c r="E15" s="18" t="s">
        <v>39</v>
      </c>
      <c r="F15" s="9" t="n">
        <v>38</v>
      </c>
      <c r="G15" s="10" t="n">
        <v>0.12</v>
      </c>
      <c r="H15" s="10" t="n">
        <v>0.18</v>
      </c>
      <c r="I15" s="11" t="n">
        <f aca="false">F15*(1-G15)*(1-H15)</f>
        <v>27.4208</v>
      </c>
      <c r="J15" s="12" t="n">
        <f aca="false">I15*48</f>
        <v>1316.1984</v>
      </c>
      <c r="K15" s="19" t="n">
        <v>75</v>
      </c>
      <c r="L15" s="20" t="str">
        <f aca="false">IF(F15&gt;=40,"✅ Vollzeit",IF(F15&gt;=30,"🕐 Teilzeit","⚠️ Prüfen"))</f>
        <v>🕐 Teilzeit</v>
      </c>
    </row>
    <row r="16" customFormat="false" ht="21.75" hidden="false" customHeight="true" outlineLevel="0" collapsed="false">
      <c r="B16" s="21" t="s">
        <v>40</v>
      </c>
      <c r="C16" s="21"/>
      <c r="D16" s="21"/>
      <c r="E16" s="21"/>
      <c r="F16" s="22" t="n">
        <f aca="false">SUM(F6:F15)</f>
        <v>394</v>
      </c>
      <c r="G16" s="23"/>
      <c r="H16" s="23"/>
      <c r="I16" s="22" t="n">
        <f aca="false">SUM(I6:I15)</f>
        <v>302.148</v>
      </c>
      <c r="J16" s="24" t="n">
        <f aca="false">SUM(J6:J15)</f>
        <v>14503.104</v>
      </c>
      <c r="K16" s="23"/>
      <c r="L16" s="23"/>
    </row>
    <row r="17" customFormat="false" ht="15" hidden="false" customHeight="false" outlineLevel="0" collapsed="false">
      <c r="B17" s="2"/>
    </row>
    <row r="18" customFormat="false" ht="15" hidden="false" customHeight="false" outlineLevel="0" collapsed="false">
      <c r="B18" s="25" t="s">
        <v>41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</row>
  </sheetData>
  <mergeCells count="4">
    <mergeCell ref="B2:L2"/>
    <mergeCell ref="B4:L4"/>
    <mergeCell ref="B16:E16"/>
    <mergeCell ref="B18:L18"/>
  </mergeCells>
  <printOptions headings="false" gridLines="false" gridLinesSet="true" horizontalCentered="false" verticalCentered="false"/>
  <pageMargins left="0.5" right="0.5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15" min="4" style="0" width="10"/>
    <col collapsed="false" customWidth="true" hidden="false" outlineLevel="0" max="16" min="16" style="0" width="11"/>
  </cols>
  <sheetData>
    <row r="1" customFormat="false" ht="7.5" hidden="false" customHeight="true" outlineLevel="0" collapsed="false"/>
    <row r="2" customFormat="false" ht="42" hidden="false" customHeight="true" outlineLevel="0" collapsed="false">
      <c r="B2" s="26" t="s">
        <v>42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customFormat="false" ht="7.5" hidden="false" customHeight="true" outlineLevel="0" collapsed="false"/>
    <row r="4" customFormat="false" ht="18" hidden="false" customHeight="true" outlineLevel="0" collapsed="false">
      <c r="B4" s="27" t="s">
        <v>43</v>
      </c>
      <c r="C4" s="27"/>
      <c r="D4" s="28" t="n">
        <v>160</v>
      </c>
      <c r="E4" s="28" t="n">
        <v>160</v>
      </c>
      <c r="F4" s="28" t="n">
        <v>168</v>
      </c>
      <c r="G4" s="28" t="n">
        <v>168</v>
      </c>
      <c r="H4" s="28" t="n">
        <v>152</v>
      </c>
      <c r="I4" s="28" t="n">
        <v>176</v>
      </c>
      <c r="J4" s="28" t="n">
        <v>176</v>
      </c>
      <c r="K4" s="28" t="n">
        <v>176</v>
      </c>
      <c r="L4" s="28" t="n">
        <v>176</v>
      </c>
      <c r="M4" s="28" t="n">
        <v>168</v>
      </c>
      <c r="N4" s="28" t="n">
        <v>168</v>
      </c>
      <c r="O4" s="28" t="n">
        <v>168</v>
      </c>
      <c r="P4" s="29" t="n">
        <f aca="false">SUM(D4:O4)</f>
        <v>2016</v>
      </c>
    </row>
    <row r="5" customFormat="false" ht="21.75" hidden="false" customHeight="true" outlineLevel="0" collapsed="false">
      <c r="B5" s="30" t="s">
        <v>44</v>
      </c>
      <c r="C5" s="30"/>
      <c r="D5" s="31" t="s">
        <v>45</v>
      </c>
      <c r="E5" s="31" t="s">
        <v>46</v>
      </c>
      <c r="F5" s="31" t="s">
        <v>47</v>
      </c>
      <c r="G5" s="31" t="s">
        <v>48</v>
      </c>
      <c r="H5" s="31" t="s">
        <v>49</v>
      </c>
      <c r="I5" s="31" t="s">
        <v>50</v>
      </c>
      <c r="J5" s="31" t="s">
        <v>51</v>
      </c>
      <c r="K5" s="31" t="s">
        <v>52</v>
      </c>
      <c r="L5" s="31" t="s">
        <v>53</v>
      </c>
      <c r="M5" s="31" t="s">
        <v>54</v>
      </c>
      <c r="N5" s="31" t="s">
        <v>55</v>
      </c>
      <c r="O5" s="31" t="s">
        <v>56</v>
      </c>
      <c r="P5" s="31" t="s">
        <v>57</v>
      </c>
    </row>
    <row r="6" customFormat="false" ht="18" hidden="false" customHeight="true" outlineLevel="0" collapsed="false">
      <c r="B6" s="32" t="s">
        <v>58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customFormat="false" ht="18" hidden="false" customHeight="true" outlineLevel="0" collapsed="false">
      <c r="B7" s="33" t="s">
        <v>13</v>
      </c>
      <c r="C7" s="33"/>
      <c r="D7" s="34" t="n">
        <f aca="false">IFERROR(SUMPRODUCT((Projektzuordnung!$E$6:$E$115=B7)*(Projektzuordnung!$G$6:$G$115=1),Projektzuordnung!$H$6:$H$115),"")</f>
        <v>0</v>
      </c>
      <c r="E7" s="34" t="n">
        <f aca="false">IFERROR(SUMPRODUCT((Projektzuordnung!$E$6:$E$115=B7)*(Projektzuordnung!$G$6:$G$115=2),Projektzuordnung!$H$6:$H$115),"")</f>
        <v>0</v>
      </c>
      <c r="F7" s="34" t="n">
        <f aca="false">IFERROR(SUMPRODUCT((Projektzuordnung!$E$6:$E$115=B7)*(Projektzuordnung!$G$6:$G$115=3),Projektzuordnung!$H$6:$H$115),"")</f>
        <v>0</v>
      </c>
      <c r="G7" s="34" t="n">
        <f aca="false">IFERROR(SUMPRODUCT((Projektzuordnung!$E$6:$E$115=B7)*(Projektzuordnung!$G$6:$G$115=4),Projektzuordnung!$H$6:$H$115),"")</f>
        <v>0</v>
      </c>
      <c r="H7" s="34" t="n">
        <f aca="false">IFERROR(SUMPRODUCT((Projektzuordnung!$E$6:$E$115=B7)*(Projektzuordnung!$G$6:$G$115=5),Projektzuordnung!$H$6:$H$115),"")</f>
        <v>0</v>
      </c>
      <c r="I7" s="34" t="n">
        <f aca="false">IFERROR(SUMPRODUCT((Projektzuordnung!$E$6:$E$115=B7)*(Projektzuordnung!$G$6:$G$115=6),Projektzuordnung!$H$6:$H$115),"")</f>
        <v>0</v>
      </c>
      <c r="J7" s="34" t="n">
        <f aca="false">IFERROR(SUMPRODUCT((Projektzuordnung!$E$6:$E$115=B7)*(Projektzuordnung!$G$6:$G$115=7),Projektzuordnung!$H$6:$H$115),"")</f>
        <v>0</v>
      </c>
      <c r="K7" s="34" t="n">
        <f aca="false">IFERROR(SUMPRODUCT((Projektzuordnung!$E$6:$E$115=B7)*(Projektzuordnung!$G$6:$G$115=8),Projektzuordnung!$H$6:$H$115),"")</f>
        <v>0</v>
      </c>
      <c r="L7" s="34" t="n">
        <f aca="false">IFERROR(SUMPRODUCT((Projektzuordnung!$E$6:$E$115=B7)*(Projektzuordnung!$G$6:$G$115=9),Projektzuordnung!$H$6:$H$115),"")</f>
        <v>0</v>
      </c>
      <c r="M7" s="34" t="n">
        <f aca="false">IFERROR(SUMPRODUCT((Projektzuordnung!$E$6:$E$115=B7)*(Projektzuordnung!$G$6:$G$115=10),Projektzuordnung!$H$6:$H$115),"")</f>
        <v>0</v>
      </c>
      <c r="N7" s="34" t="n">
        <f aca="false">IFERROR(SUMPRODUCT((Projektzuordnung!$E$6:$E$115=B7)*(Projektzuordnung!$G$6:$G$115=11),Projektzuordnung!$H$6:$H$115),"")</f>
        <v>0</v>
      </c>
      <c r="O7" s="34" t="n">
        <f aca="false">IFERROR(SUMPRODUCT((Projektzuordnung!$E$6:$E$115=B7)*(Projektzuordnung!$G$6:$G$115=12),Projektzuordnung!$H$6:$H$115),"")</f>
        <v>0</v>
      </c>
      <c r="P7" s="35" t="n">
        <f aca="false">IFERROR(SUM(D7:O7),"")</f>
        <v>0</v>
      </c>
    </row>
    <row r="8" customFormat="false" ht="18" hidden="false" customHeight="true" outlineLevel="0" collapsed="false">
      <c r="B8" s="36" t="s">
        <v>16</v>
      </c>
      <c r="C8" s="36"/>
      <c r="D8" s="37" t="n">
        <f aca="false">IFERROR(SUMPRODUCT((Projektzuordnung!$E$6:$E$115=B8)*(Projektzuordnung!$G$6:$G$115=1),Projektzuordnung!$H$6:$H$115),"")</f>
        <v>0</v>
      </c>
      <c r="E8" s="37" t="n">
        <f aca="false">IFERROR(SUMPRODUCT((Projektzuordnung!$E$6:$E$115=B8)*(Projektzuordnung!$G$6:$G$115=2),Projektzuordnung!$H$6:$H$115),"")</f>
        <v>0</v>
      </c>
      <c r="F8" s="37" t="n">
        <f aca="false">IFERROR(SUMPRODUCT((Projektzuordnung!$E$6:$E$115=B8)*(Projektzuordnung!$G$6:$G$115=3),Projektzuordnung!$H$6:$H$115),"")</f>
        <v>0</v>
      </c>
      <c r="G8" s="37" t="n">
        <f aca="false">IFERROR(SUMPRODUCT((Projektzuordnung!$E$6:$E$115=B8)*(Projektzuordnung!$G$6:$G$115=4),Projektzuordnung!$H$6:$H$115),"")</f>
        <v>0</v>
      </c>
      <c r="H8" s="37" t="n">
        <f aca="false">IFERROR(SUMPRODUCT((Projektzuordnung!$E$6:$E$115=B8)*(Projektzuordnung!$G$6:$G$115=5),Projektzuordnung!$H$6:$H$115),"")</f>
        <v>0</v>
      </c>
      <c r="I8" s="37" t="n">
        <f aca="false">IFERROR(SUMPRODUCT((Projektzuordnung!$E$6:$E$115=B8)*(Projektzuordnung!$G$6:$G$115=6),Projektzuordnung!$H$6:$H$115),"")</f>
        <v>0</v>
      </c>
      <c r="J8" s="37" t="n">
        <f aca="false">IFERROR(SUMPRODUCT((Projektzuordnung!$E$6:$E$115=B8)*(Projektzuordnung!$G$6:$G$115=7),Projektzuordnung!$H$6:$H$115),"")</f>
        <v>0</v>
      </c>
      <c r="K8" s="37" t="n">
        <f aca="false">IFERROR(SUMPRODUCT((Projektzuordnung!$E$6:$E$115=B8)*(Projektzuordnung!$G$6:$G$115=8),Projektzuordnung!$H$6:$H$115),"")</f>
        <v>0</v>
      </c>
      <c r="L8" s="37" t="n">
        <f aca="false">IFERROR(SUMPRODUCT((Projektzuordnung!$E$6:$E$115=B8)*(Projektzuordnung!$G$6:$G$115=9),Projektzuordnung!$H$6:$H$115),"")</f>
        <v>0</v>
      </c>
      <c r="M8" s="37" t="n">
        <f aca="false">IFERROR(SUMPRODUCT((Projektzuordnung!$E$6:$E$115=B8)*(Projektzuordnung!$G$6:$G$115=10),Projektzuordnung!$H$6:$H$115),"")</f>
        <v>0</v>
      </c>
      <c r="N8" s="37" t="n">
        <f aca="false">IFERROR(SUMPRODUCT((Projektzuordnung!$E$6:$E$115=B8)*(Projektzuordnung!$G$6:$G$115=11),Projektzuordnung!$H$6:$H$115),"")</f>
        <v>0</v>
      </c>
      <c r="O8" s="37" t="n">
        <f aca="false">IFERROR(SUMPRODUCT((Projektzuordnung!$E$6:$E$115=B8)*(Projektzuordnung!$G$6:$G$115=12),Projektzuordnung!$H$6:$H$115),"")</f>
        <v>0</v>
      </c>
      <c r="P8" s="35" t="n">
        <f aca="false">IFERROR(SUM(D8:O8),"")</f>
        <v>0</v>
      </c>
    </row>
    <row r="9" customFormat="false" ht="18" hidden="false" customHeight="true" outlineLevel="0" collapsed="false">
      <c r="B9" s="33" t="s">
        <v>19</v>
      </c>
      <c r="C9" s="33"/>
      <c r="D9" s="34" t="n">
        <f aca="false">IFERROR(SUMPRODUCT((Projektzuordnung!$E$6:$E$115=B9)*(Projektzuordnung!$G$6:$G$115=1),Projektzuordnung!$H$6:$H$115),"")</f>
        <v>0</v>
      </c>
      <c r="E9" s="34" t="n">
        <f aca="false">IFERROR(SUMPRODUCT((Projektzuordnung!$E$6:$E$115=B9)*(Projektzuordnung!$G$6:$G$115=2),Projektzuordnung!$H$6:$H$115),"")</f>
        <v>0</v>
      </c>
      <c r="F9" s="34" t="n">
        <f aca="false">IFERROR(SUMPRODUCT((Projektzuordnung!$E$6:$E$115=B9)*(Projektzuordnung!$G$6:$G$115=3),Projektzuordnung!$H$6:$H$115),"")</f>
        <v>0</v>
      </c>
      <c r="G9" s="34" t="n">
        <f aca="false">IFERROR(SUMPRODUCT((Projektzuordnung!$E$6:$E$115=B9)*(Projektzuordnung!$G$6:$G$115=4),Projektzuordnung!$H$6:$H$115),"")</f>
        <v>0</v>
      </c>
      <c r="H9" s="34" t="n">
        <f aca="false">IFERROR(SUMPRODUCT((Projektzuordnung!$E$6:$E$115=B9)*(Projektzuordnung!$G$6:$G$115=5),Projektzuordnung!$H$6:$H$115),"")</f>
        <v>0</v>
      </c>
      <c r="I9" s="34" t="n">
        <f aca="false">IFERROR(SUMPRODUCT((Projektzuordnung!$E$6:$E$115=B9)*(Projektzuordnung!$G$6:$G$115=6),Projektzuordnung!$H$6:$H$115),"")</f>
        <v>0</v>
      </c>
      <c r="J9" s="34" t="n">
        <f aca="false">IFERROR(SUMPRODUCT((Projektzuordnung!$E$6:$E$115=B9)*(Projektzuordnung!$G$6:$G$115=7),Projektzuordnung!$H$6:$H$115),"")</f>
        <v>0</v>
      </c>
      <c r="K9" s="34" t="n">
        <f aca="false">IFERROR(SUMPRODUCT((Projektzuordnung!$E$6:$E$115=B9)*(Projektzuordnung!$G$6:$G$115=8),Projektzuordnung!$H$6:$H$115),"")</f>
        <v>0</v>
      </c>
      <c r="L9" s="34" t="n">
        <f aca="false">IFERROR(SUMPRODUCT((Projektzuordnung!$E$6:$E$115=B9)*(Projektzuordnung!$G$6:$G$115=9),Projektzuordnung!$H$6:$H$115),"")</f>
        <v>0</v>
      </c>
      <c r="M9" s="34" t="n">
        <f aca="false">IFERROR(SUMPRODUCT((Projektzuordnung!$E$6:$E$115=B9)*(Projektzuordnung!$G$6:$G$115=10),Projektzuordnung!$H$6:$H$115),"")</f>
        <v>0</v>
      </c>
      <c r="N9" s="34" t="n">
        <f aca="false">IFERROR(SUMPRODUCT((Projektzuordnung!$E$6:$E$115=B9)*(Projektzuordnung!$G$6:$G$115=11),Projektzuordnung!$H$6:$H$115),"")</f>
        <v>0</v>
      </c>
      <c r="O9" s="34" t="n">
        <f aca="false">IFERROR(SUMPRODUCT((Projektzuordnung!$E$6:$E$115=B9)*(Projektzuordnung!$G$6:$G$115=12),Projektzuordnung!$H$6:$H$115),"")</f>
        <v>0</v>
      </c>
      <c r="P9" s="35" t="n">
        <f aca="false">IFERROR(SUM(D9:O9),"")</f>
        <v>0</v>
      </c>
    </row>
    <row r="10" customFormat="false" ht="18" hidden="false" customHeight="true" outlineLevel="0" collapsed="false">
      <c r="B10" s="36" t="s">
        <v>22</v>
      </c>
      <c r="C10" s="36"/>
      <c r="D10" s="37" t="n">
        <f aca="false">IFERROR(SUMPRODUCT((Projektzuordnung!$E$6:$E$115=B10)*(Projektzuordnung!$G$6:$G$115=1),Projektzuordnung!$H$6:$H$115),"")</f>
        <v>0</v>
      </c>
      <c r="E10" s="37" t="n">
        <f aca="false">IFERROR(SUMPRODUCT((Projektzuordnung!$E$6:$E$115=B10)*(Projektzuordnung!$G$6:$G$115=2),Projektzuordnung!$H$6:$H$115),"")</f>
        <v>0</v>
      </c>
      <c r="F10" s="37" t="n">
        <f aca="false">IFERROR(SUMPRODUCT((Projektzuordnung!$E$6:$E$115=B10)*(Projektzuordnung!$G$6:$G$115=3),Projektzuordnung!$H$6:$H$115),"")</f>
        <v>0</v>
      </c>
      <c r="G10" s="37" t="n">
        <f aca="false">IFERROR(SUMPRODUCT((Projektzuordnung!$E$6:$E$115=B10)*(Projektzuordnung!$G$6:$G$115=4),Projektzuordnung!$H$6:$H$115),"")</f>
        <v>0</v>
      </c>
      <c r="H10" s="37" t="n">
        <f aca="false">IFERROR(SUMPRODUCT((Projektzuordnung!$E$6:$E$115=B10)*(Projektzuordnung!$G$6:$G$115=5),Projektzuordnung!$H$6:$H$115),"")</f>
        <v>0</v>
      </c>
      <c r="I10" s="37" t="n">
        <f aca="false">IFERROR(SUMPRODUCT((Projektzuordnung!$E$6:$E$115=B10)*(Projektzuordnung!$G$6:$G$115=6),Projektzuordnung!$H$6:$H$115),"")</f>
        <v>0</v>
      </c>
      <c r="J10" s="37" t="n">
        <f aca="false">IFERROR(SUMPRODUCT((Projektzuordnung!$E$6:$E$115=B10)*(Projektzuordnung!$G$6:$G$115=7),Projektzuordnung!$H$6:$H$115),"")</f>
        <v>0</v>
      </c>
      <c r="K10" s="37" t="n">
        <f aca="false">IFERROR(SUMPRODUCT((Projektzuordnung!$E$6:$E$115=B10)*(Projektzuordnung!$G$6:$G$115=8),Projektzuordnung!$H$6:$H$115),"")</f>
        <v>0</v>
      </c>
      <c r="L10" s="37" t="n">
        <f aca="false">IFERROR(SUMPRODUCT((Projektzuordnung!$E$6:$E$115=B10)*(Projektzuordnung!$G$6:$G$115=9),Projektzuordnung!$H$6:$H$115),"")</f>
        <v>0</v>
      </c>
      <c r="M10" s="37" t="n">
        <f aca="false">IFERROR(SUMPRODUCT((Projektzuordnung!$E$6:$E$115=B10)*(Projektzuordnung!$G$6:$G$115=10),Projektzuordnung!$H$6:$H$115),"")</f>
        <v>0</v>
      </c>
      <c r="N10" s="37" t="n">
        <f aca="false">IFERROR(SUMPRODUCT((Projektzuordnung!$E$6:$E$115=B10)*(Projektzuordnung!$G$6:$G$115=11),Projektzuordnung!$H$6:$H$115),"")</f>
        <v>0</v>
      </c>
      <c r="O10" s="37" t="n">
        <f aca="false">IFERROR(SUMPRODUCT((Projektzuordnung!$E$6:$E$115=B10)*(Projektzuordnung!$G$6:$G$115=12),Projektzuordnung!$H$6:$H$115),"")</f>
        <v>0</v>
      </c>
      <c r="P10" s="35" t="n">
        <f aca="false">IFERROR(SUM(D10:O10),"")</f>
        <v>0</v>
      </c>
    </row>
    <row r="11" customFormat="false" ht="18" hidden="false" customHeight="true" outlineLevel="0" collapsed="false">
      <c r="B11" s="33" t="s">
        <v>24</v>
      </c>
      <c r="C11" s="33"/>
      <c r="D11" s="34" t="n">
        <f aca="false">IFERROR(SUMPRODUCT((Projektzuordnung!$E$6:$E$115=B11)*(Projektzuordnung!$G$6:$G$115=1),Projektzuordnung!$H$6:$H$115),"")</f>
        <v>0</v>
      </c>
      <c r="E11" s="34" t="n">
        <f aca="false">IFERROR(SUMPRODUCT((Projektzuordnung!$E$6:$E$115=B11)*(Projektzuordnung!$G$6:$G$115=2),Projektzuordnung!$H$6:$H$115),"")</f>
        <v>0</v>
      </c>
      <c r="F11" s="34" t="n">
        <f aca="false">IFERROR(SUMPRODUCT((Projektzuordnung!$E$6:$E$115=B11)*(Projektzuordnung!$G$6:$G$115=3),Projektzuordnung!$H$6:$H$115),"")</f>
        <v>0</v>
      </c>
      <c r="G11" s="34" t="n">
        <f aca="false">IFERROR(SUMPRODUCT((Projektzuordnung!$E$6:$E$115=B11)*(Projektzuordnung!$G$6:$G$115=4),Projektzuordnung!$H$6:$H$115),"")</f>
        <v>0</v>
      </c>
      <c r="H11" s="34" t="n">
        <f aca="false">IFERROR(SUMPRODUCT((Projektzuordnung!$E$6:$E$115=B11)*(Projektzuordnung!$G$6:$G$115=5),Projektzuordnung!$H$6:$H$115),"")</f>
        <v>0</v>
      </c>
      <c r="I11" s="34" t="n">
        <f aca="false">IFERROR(SUMPRODUCT((Projektzuordnung!$E$6:$E$115=B11)*(Projektzuordnung!$G$6:$G$115=6),Projektzuordnung!$H$6:$H$115),"")</f>
        <v>0</v>
      </c>
      <c r="J11" s="34" t="n">
        <f aca="false">IFERROR(SUMPRODUCT((Projektzuordnung!$E$6:$E$115=B11)*(Projektzuordnung!$G$6:$G$115=7),Projektzuordnung!$H$6:$H$115),"")</f>
        <v>0</v>
      </c>
      <c r="K11" s="34" t="n">
        <f aca="false">IFERROR(SUMPRODUCT((Projektzuordnung!$E$6:$E$115=B11)*(Projektzuordnung!$G$6:$G$115=8),Projektzuordnung!$H$6:$H$115),"")</f>
        <v>0</v>
      </c>
      <c r="L11" s="34" t="n">
        <f aca="false">IFERROR(SUMPRODUCT((Projektzuordnung!$E$6:$E$115=B11)*(Projektzuordnung!$G$6:$G$115=9),Projektzuordnung!$H$6:$H$115),"")</f>
        <v>0</v>
      </c>
      <c r="M11" s="34" t="n">
        <f aca="false">IFERROR(SUMPRODUCT((Projektzuordnung!$E$6:$E$115=B11)*(Projektzuordnung!$G$6:$G$115=10),Projektzuordnung!$H$6:$H$115),"")</f>
        <v>0</v>
      </c>
      <c r="N11" s="34" t="n">
        <f aca="false">IFERROR(SUMPRODUCT((Projektzuordnung!$E$6:$E$115=B11)*(Projektzuordnung!$G$6:$G$115=11),Projektzuordnung!$H$6:$H$115),"")</f>
        <v>0</v>
      </c>
      <c r="O11" s="34" t="n">
        <f aca="false">IFERROR(SUMPRODUCT((Projektzuordnung!$E$6:$E$115=B11)*(Projektzuordnung!$G$6:$G$115=12),Projektzuordnung!$H$6:$H$115),"")</f>
        <v>0</v>
      </c>
      <c r="P11" s="35" t="n">
        <f aca="false">IFERROR(SUM(D11:O11),"")</f>
        <v>0</v>
      </c>
    </row>
    <row r="12" customFormat="false" ht="18" hidden="false" customHeight="true" outlineLevel="0" collapsed="false">
      <c r="B12" s="36" t="s">
        <v>27</v>
      </c>
      <c r="C12" s="36"/>
      <c r="D12" s="37" t="n">
        <f aca="false">IFERROR(SUMPRODUCT((Projektzuordnung!$E$6:$E$115=B12)*(Projektzuordnung!$G$6:$G$115=1),Projektzuordnung!$H$6:$H$115),"")</f>
        <v>0</v>
      </c>
      <c r="E12" s="37" t="n">
        <f aca="false">IFERROR(SUMPRODUCT((Projektzuordnung!$E$6:$E$115=B12)*(Projektzuordnung!$G$6:$G$115=2),Projektzuordnung!$H$6:$H$115),"")</f>
        <v>0</v>
      </c>
      <c r="F12" s="37" t="n">
        <f aca="false">IFERROR(SUMPRODUCT((Projektzuordnung!$E$6:$E$115=B12)*(Projektzuordnung!$G$6:$G$115=3),Projektzuordnung!$H$6:$H$115),"")</f>
        <v>0</v>
      </c>
      <c r="G12" s="37" t="n">
        <f aca="false">IFERROR(SUMPRODUCT((Projektzuordnung!$E$6:$E$115=B12)*(Projektzuordnung!$G$6:$G$115=4),Projektzuordnung!$H$6:$H$115),"")</f>
        <v>0</v>
      </c>
      <c r="H12" s="37" t="n">
        <f aca="false">IFERROR(SUMPRODUCT((Projektzuordnung!$E$6:$E$115=B12)*(Projektzuordnung!$G$6:$G$115=5),Projektzuordnung!$H$6:$H$115),"")</f>
        <v>0</v>
      </c>
      <c r="I12" s="37" t="n">
        <f aca="false">IFERROR(SUMPRODUCT((Projektzuordnung!$E$6:$E$115=B12)*(Projektzuordnung!$G$6:$G$115=6),Projektzuordnung!$H$6:$H$115),"")</f>
        <v>0</v>
      </c>
      <c r="J12" s="37" t="n">
        <f aca="false">IFERROR(SUMPRODUCT((Projektzuordnung!$E$6:$E$115=B12)*(Projektzuordnung!$G$6:$G$115=7),Projektzuordnung!$H$6:$H$115),"")</f>
        <v>0</v>
      </c>
      <c r="K12" s="37" t="n">
        <f aca="false">IFERROR(SUMPRODUCT((Projektzuordnung!$E$6:$E$115=B12)*(Projektzuordnung!$G$6:$G$115=8),Projektzuordnung!$H$6:$H$115),"")</f>
        <v>0</v>
      </c>
      <c r="L12" s="37" t="n">
        <f aca="false">IFERROR(SUMPRODUCT((Projektzuordnung!$E$6:$E$115=B12)*(Projektzuordnung!$G$6:$G$115=9),Projektzuordnung!$H$6:$H$115),"")</f>
        <v>0</v>
      </c>
      <c r="M12" s="37" t="n">
        <f aca="false">IFERROR(SUMPRODUCT((Projektzuordnung!$E$6:$E$115=B12)*(Projektzuordnung!$G$6:$G$115=10),Projektzuordnung!$H$6:$H$115),"")</f>
        <v>0</v>
      </c>
      <c r="N12" s="37" t="n">
        <f aca="false">IFERROR(SUMPRODUCT((Projektzuordnung!$E$6:$E$115=B12)*(Projektzuordnung!$G$6:$G$115=11),Projektzuordnung!$H$6:$H$115),"")</f>
        <v>0</v>
      </c>
      <c r="O12" s="37" t="n">
        <f aca="false">IFERROR(SUMPRODUCT((Projektzuordnung!$E$6:$E$115=B12)*(Projektzuordnung!$G$6:$G$115=12),Projektzuordnung!$H$6:$H$115),"")</f>
        <v>0</v>
      </c>
      <c r="P12" s="35" t="n">
        <f aca="false">IFERROR(SUM(D12:O12),"")</f>
        <v>0</v>
      </c>
    </row>
    <row r="13" customFormat="false" ht="18" hidden="false" customHeight="true" outlineLevel="0" collapsed="false">
      <c r="B13" s="33" t="s">
        <v>30</v>
      </c>
      <c r="C13" s="33"/>
      <c r="D13" s="34" t="n">
        <f aca="false">IFERROR(SUMPRODUCT((Projektzuordnung!$E$6:$E$115=B13)*(Projektzuordnung!$G$6:$G$115=1),Projektzuordnung!$H$6:$H$115),"")</f>
        <v>0</v>
      </c>
      <c r="E13" s="34" t="n">
        <f aca="false">IFERROR(SUMPRODUCT((Projektzuordnung!$E$6:$E$115=B13)*(Projektzuordnung!$G$6:$G$115=2),Projektzuordnung!$H$6:$H$115),"")</f>
        <v>0</v>
      </c>
      <c r="F13" s="34" t="n">
        <f aca="false">IFERROR(SUMPRODUCT((Projektzuordnung!$E$6:$E$115=B13)*(Projektzuordnung!$G$6:$G$115=3),Projektzuordnung!$H$6:$H$115),"")</f>
        <v>0</v>
      </c>
      <c r="G13" s="34" t="n">
        <f aca="false">IFERROR(SUMPRODUCT((Projektzuordnung!$E$6:$E$115=B13)*(Projektzuordnung!$G$6:$G$115=4),Projektzuordnung!$H$6:$H$115),"")</f>
        <v>0</v>
      </c>
      <c r="H13" s="34" t="n">
        <f aca="false">IFERROR(SUMPRODUCT((Projektzuordnung!$E$6:$E$115=B13)*(Projektzuordnung!$G$6:$G$115=5),Projektzuordnung!$H$6:$H$115),"")</f>
        <v>0</v>
      </c>
      <c r="I13" s="34" t="n">
        <f aca="false">IFERROR(SUMPRODUCT((Projektzuordnung!$E$6:$E$115=B13)*(Projektzuordnung!$G$6:$G$115=6),Projektzuordnung!$H$6:$H$115),"")</f>
        <v>0</v>
      </c>
      <c r="J13" s="34" t="n">
        <f aca="false">IFERROR(SUMPRODUCT((Projektzuordnung!$E$6:$E$115=B13)*(Projektzuordnung!$G$6:$G$115=7),Projektzuordnung!$H$6:$H$115),"")</f>
        <v>0</v>
      </c>
      <c r="K13" s="34" t="n">
        <f aca="false">IFERROR(SUMPRODUCT((Projektzuordnung!$E$6:$E$115=B13)*(Projektzuordnung!$G$6:$G$115=8),Projektzuordnung!$H$6:$H$115),"")</f>
        <v>0</v>
      </c>
      <c r="L13" s="34" t="n">
        <f aca="false">IFERROR(SUMPRODUCT((Projektzuordnung!$E$6:$E$115=B13)*(Projektzuordnung!$G$6:$G$115=9),Projektzuordnung!$H$6:$H$115),"")</f>
        <v>0</v>
      </c>
      <c r="M13" s="34" t="n">
        <f aca="false">IFERROR(SUMPRODUCT((Projektzuordnung!$E$6:$E$115=B13)*(Projektzuordnung!$G$6:$G$115=10),Projektzuordnung!$H$6:$H$115),"")</f>
        <v>0</v>
      </c>
      <c r="N13" s="34" t="n">
        <f aca="false">IFERROR(SUMPRODUCT((Projektzuordnung!$E$6:$E$115=B13)*(Projektzuordnung!$G$6:$G$115=11),Projektzuordnung!$H$6:$H$115),"")</f>
        <v>0</v>
      </c>
      <c r="O13" s="34" t="n">
        <f aca="false">IFERROR(SUMPRODUCT((Projektzuordnung!$E$6:$E$115=B13)*(Projektzuordnung!$G$6:$G$115=12),Projektzuordnung!$H$6:$H$115),"")</f>
        <v>0</v>
      </c>
      <c r="P13" s="35" t="n">
        <f aca="false">IFERROR(SUM(D13:O13),"")</f>
        <v>0</v>
      </c>
    </row>
    <row r="14" customFormat="false" ht="18" hidden="false" customHeight="true" outlineLevel="0" collapsed="false">
      <c r="B14" s="36" t="s">
        <v>32</v>
      </c>
      <c r="C14" s="36"/>
      <c r="D14" s="37" t="n">
        <f aca="false">IFERROR(SUMPRODUCT((Projektzuordnung!$E$6:$E$115=B14)*(Projektzuordnung!$G$6:$G$115=1),Projektzuordnung!$H$6:$H$115),"")</f>
        <v>0</v>
      </c>
      <c r="E14" s="37" t="n">
        <f aca="false">IFERROR(SUMPRODUCT((Projektzuordnung!$E$6:$E$115=B14)*(Projektzuordnung!$G$6:$G$115=2),Projektzuordnung!$H$6:$H$115),"")</f>
        <v>0</v>
      </c>
      <c r="F14" s="37" t="n">
        <f aca="false">IFERROR(SUMPRODUCT((Projektzuordnung!$E$6:$E$115=B14)*(Projektzuordnung!$G$6:$G$115=3),Projektzuordnung!$H$6:$H$115),"")</f>
        <v>0</v>
      </c>
      <c r="G14" s="37" t="n">
        <f aca="false">IFERROR(SUMPRODUCT((Projektzuordnung!$E$6:$E$115=B14)*(Projektzuordnung!$G$6:$G$115=4),Projektzuordnung!$H$6:$H$115),"")</f>
        <v>0</v>
      </c>
      <c r="H14" s="37" t="n">
        <f aca="false">IFERROR(SUMPRODUCT((Projektzuordnung!$E$6:$E$115=B14)*(Projektzuordnung!$G$6:$G$115=5),Projektzuordnung!$H$6:$H$115),"")</f>
        <v>0</v>
      </c>
      <c r="I14" s="37" t="n">
        <f aca="false">IFERROR(SUMPRODUCT((Projektzuordnung!$E$6:$E$115=B14)*(Projektzuordnung!$G$6:$G$115=6),Projektzuordnung!$H$6:$H$115),"")</f>
        <v>0</v>
      </c>
      <c r="J14" s="37" t="n">
        <f aca="false">IFERROR(SUMPRODUCT((Projektzuordnung!$E$6:$E$115=B14)*(Projektzuordnung!$G$6:$G$115=7),Projektzuordnung!$H$6:$H$115),"")</f>
        <v>0</v>
      </c>
      <c r="K14" s="37" t="n">
        <f aca="false">IFERROR(SUMPRODUCT((Projektzuordnung!$E$6:$E$115=B14)*(Projektzuordnung!$G$6:$G$115=8),Projektzuordnung!$H$6:$H$115),"")</f>
        <v>0</v>
      </c>
      <c r="L14" s="37" t="n">
        <f aca="false">IFERROR(SUMPRODUCT((Projektzuordnung!$E$6:$E$115=B14)*(Projektzuordnung!$G$6:$G$115=9),Projektzuordnung!$H$6:$H$115),"")</f>
        <v>0</v>
      </c>
      <c r="M14" s="37" t="n">
        <f aca="false">IFERROR(SUMPRODUCT((Projektzuordnung!$E$6:$E$115=B14)*(Projektzuordnung!$G$6:$G$115=10),Projektzuordnung!$H$6:$H$115),"")</f>
        <v>0</v>
      </c>
      <c r="N14" s="37" t="n">
        <f aca="false">IFERROR(SUMPRODUCT((Projektzuordnung!$E$6:$E$115=B14)*(Projektzuordnung!$G$6:$G$115=11),Projektzuordnung!$H$6:$H$115),"")</f>
        <v>0</v>
      </c>
      <c r="O14" s="37" t="n">
        <f aca="false">IFERROR(SUMPRODUCT((Projektzuordnung!$E$6:$E$115=B14)*(Projektzuordnung!$G$6:$G$115=12),Projektzuordnung!$H$6:$H$115),"")</f>
        <v>0</v>
      </c>
      <c r="P14" s="35" t="n">
        <f aca="false">IFERROR(SUM(D14:O14),"")</f>
        <v>0</v>
      </c>
    </row>
    <row r="15" customFormat="false" ht="18" hidden="false" customHeight="true" outlineLevel="0" collapsed="false">
      <c r="B15" s="33" t="s">
        <v>34</v>
      </c>
      <c r="C15" s="33"/>
      <c r="D15" s="34" t="n">
        <f aca="false">IFERROR(SUMPRODUCT((Projektzuordnung!$E$6:$E$115=B15)*(Projektzuordnung!$G$6:$G$115=1),Projektzuordnung!$H$6:$H$115),"")</f>
        <v>0</v>
      </c>
      <c r="E15" s="34" t="n">
        <f aca="false">IFERROR(SUMPRODUCT((Projektzuordnung!$E$6:$E$115=B15)*(Projektzuordnung!$G$6:$G$115=2),Projektzuordnung!$H$6:$H$115),"")</f>
        <v>0</v>
      </c>
      <c r="F15" s="34" t="n">
        <f aca="false">IFERROR(SUMPRODUCT((Projektzuordnung!$E$6:$E$115=B15)*(Projektzuordnung!$G$6:$G$115=3),Projektzuordnung!$H$6:$H$115),"")</f>
        <v>0</v>
      </c>
      <c r="G15" s="34" t="n">
        <f aca="false">IFERROR(SUMPRODUCT((Projektzuordnung!$E$6:$E$115=B15)*(Projektzuordnung!$G$6:$G$115=4),Projektzuordnung!$H$6:$H$115),"")</f>
        <v>0</v>
      </c>
      <c r="H15" s="34" t="n">
        <f aca="false">IFERROR(SUMPRODUCT((Projektzuordnung!$E$6:$E$115=B15)*(Projektzuordnung!$G$6:$G$115=5),Projektzuordnung!$H$6:$H$115),"")</f>
        <v>0</v>
      </c>
      <c r="I15" s="34" t="n">
        <f aca="false">IFERROR(SUMPRODUCT((Projektzuordnung!$E$6:$E$115=B15)*(Projektzuordnung!$G$6:$G$115=6),Projektzuordnung!$H$6:$H$115),"")</f>
        <v>0</v>
      </c>
      <c r="J15" s="34" t="n">
        <f aca="false">IFERROR(SUMPRODUCT((Projektzuordnung!$E$6:$E$115=B15)*(Projektzuordnung!$G$6:$G$115=7),Projektzuordnung!$H$6:$H$115),"")</f>
        <v>0</v>
      </c>
      <c r="K15" s="34" t="n">
        <f aca="false">IFERROR(SUMPRODUCT((Projektzuordnung!$E$6:$E$115=B15)*(Projektzuordnung!$G$6:$G$115=8),Projektzuordnung!$H$6:$H$115),"")</f>
        <v>0</v>
      </c>
      <c r="L15" s="34" t="n">
        <f aca="false">IFERROR(SUMPRODUCT((Projektzuordnung!$E$6:$E$115=B15)*(Projektzuordnung!$G$6:$G$115=9),Projektzuordnung!$H$6:$H$115),"")</f>
        <v>0</v>
      </c>
      <c r="M15" s="34" t="n">
        <f aca="false">IFERROR(SUMPRODUCT((Projektzuordnung!$E$6:$E$115=B15)*(Projektzuordnung!$G$6:$G$115=10),Projektzuordnung!$H$6:$H$115),"")</f>
        <v>0</v>
      </c>
      <c r="N15" s="34" t="n">
        <f aca="false">IFERROR(SUMPRODUCT((Projektzuordnung!$E$6:$E$115=B15)*(Projektzuordnung!$G$6:$G$115=11),Projektzuordnung!$H$6:$H$115),"")</f>
        <v>0</v>
      </c>
      <c r="O15" s="34" t="n">
        <f aca="false">IFERROR(SUMPRODUCT((Projektzuordnung!$E$6:$E$115=B15)*(Projektzuordnung!$G$6:$G$115=12),Projektzuordnung!$H$6:$H$115),"")</f>
        <v>0</v>
      </c>
      <c r="P15" s="35" t="n">
        <f aca="false">IFERROR(SUM(D15:O15),"")</f>
        <v>0</v>
      </c>
    </row>
    <row r="16" customFormat="false" ht="18" hidden="false" customHeight="true" outlineLevel="0" collapsed="false">
      <c r="B16" s="36" t="s">
        <v>37</v>
      </c>
      <c r="C16" s="36"/>
      <c r="D16" s="37" t="n">
        <f aca="false">IFERROR(SUMPRODUCT((Projektzuordnung!$E$6:$E$115=B16)*(Projektzuordnung!$G$6:$G$115=1),Projektzuordnung!$H$6:$H$115),"")</f>
        <v>0</v>
      </c>
      <c r="E16" s="37" t="n">
        <f aca="false">IFERROR(SUMPRODUCT((Projektzuordnung!$E$6:$E$115=B16)*(Projektzuordnung!$G$6:$G$115=2),Projektzuordnung!$H$6:$H$115),"")</f>
        <v>0</v>
      </c>
      <c r="F16" s="37" t="n">
        <f aca="false">IFERROR(SUMPRODUCT((Projektzuordnung!$E$6:$E$115=B16)*(Projektzuordnung!$G$6:$G$115=3),Projektzuordnung!$H$6:$H$115),"")</f>
        <v>0</v>
      </c>
      <c r="G16" s="37" t="n">
        <f aca="false">IFERROR(SUMPRODUCT((Projektzuordnung!$E$6:$E$115=B16)*(Projektzuordnung!$G$6:$G$115=4),Projektzuordnung!$H$6:$H$115),"")</f>
        <v>0</v>
      </c>
      <c r="H16" s="37" t="n">
        <f aca="false">IFERROR(SUMPRODUCT((Projektzuordnung!$E$6:$E$115=B16)*(Projektzuordnung!$G$6:$G$115=5),Projektzuordnung!$H$6:$H$115),"")</f>
        <v>0</v>
      </c>
      <c r="I16" s="37" t="n">
        <f aca="false">IFERROR(SUMPRODUCT((Projektzuordnung!$E$6:$E$115=B16)*(Projektzuordnung!$G$6:$G$115=6),Projektzuordnung!$H$6:$H$115),"")</f>
        <v>0</v>
      </c>
      <c r="J16" s="37" t="n">
        <f aca="false">IFERROR(SUMPRODUCT((Projektzuordnung!$E$6:$E$115=B16)*(Projektzuordnung!$G$6:$G$115=7),Projektzuordnung!$H$6:$H$115),"")</f>
        <v>0</v>
      </c>
      <c r="K16" s="37" t="n">
        <f aca="false">IFERROR(SUMPRODUCT((Projektzuordnung!$E$6:$E$115=B16)*(Projektzuordnung!$G$6:$G$115=8),Projektzuordnung!$H$6:$H$115),"")</f>
        <v>0</v>
      </c>
      <c r="L16" s="37" t="n">
        <f aca="false">IFERROR(SUMPRODUCT((Projektzuordnung!$E$6:$E$115=B16)*(Projektzuordnung!$G$6:$G$115=9),Projektzuordnung!$H$6:$H$115),"")</f>
        <v>0</v>
      </c>
      <c r="M16" s="37" t="n">
        <f aca="false">IFERROR(SUMPRODUCT((Projektzuordnung!$E$6:$E$115=B16)*(Projektzuordnung!$G$6:$G$115=10),Projektzuordnung!$H$6:$H$115),"")</f>
        <v>0</v>
      </c>
      <c r="N16" s="37" t="n">
        <f aca="false">IFERROR(SUMPRODUCT((Projektzuordnung!$E$6:$E$115=B16)*(Projektzuordnung!$G$6:$G$115=11),Projektzuordnung!$H$6:$H$115),"")</f>
        <v>0</v>
      </c>
      <c r="O16" s="37" t="n">
        <f aca="false">IFERROR(SUMPRODUCT((Projektzuordnung!$E$6:$E$115=B16)*(Projektzuordnung!$G$6:$G$115=12),Projektzuordnung!$H$6:$H$115),"")</f>
        <v>0</v>
      </c>
      <c r="P16" s="35" t="n">
        <f aca="false">IFERROR(SUM(D16:O16),"")</f>
        <v>0</v>
      </c>
    </row>
    <row r="17" customFormat="false" ht="19.5" hidden="false" customHeight="true" outlineLevel="0" collapsed="false">
      <c r="B17" s="38" t="s">
        <v>59</v>
      </c>
      <c r="C17" s="38"/>
      <c r="D17" s="39" t="n">
        <f aca="false">IFERROR(SUM(D7:D16),"")</f>
        <v>0</v>
      </c>
      <c r="E17" s="39" t="n">
        <f aca="false">IFERROR(SUM(E7:E16),"")</f>
        <v>0</v>
      </c>
      <c r="F17" s="39" t="n">
        <f aca="false">IFERROR(SUM(F7:F16),"")</f>
        <v>0</v>
      </c>
      <c r="G17" s="39" t="n">
        <f aca="false">IFERROR(SUM(G7:G16),"")</f>
        <v>0</v>
      </c>
      <c r="H17" s="39" t="n">
        <f aca="false">IFERROR(SUM(H7:H16),"")</f>
        <v>0</v>
      </c>
      <c r="I17" s="39" t="n">
        <f aca="false">IFERROR(SUM(I7:I16),"")</f>
        <v>0</v>
      </c>
      <c r="J17" s="39" t="n">
        <f aca="false">IFERROR(SUM(J7:J16),"")</f>
        <v>0</v>
      </c>
      <c r="K17" s="39" t="n">
        <f aca="false">IFERROR(SUM(K7:K16),"")</f>
        <v>0</v>
      </c>
      <c r="L17" s="39" t="n">
        <f aca="false">IFERROR(SUM(L7:L16),"")</f>
        <v>0</v>
      </c>
      <c r="M17" s="39" t="n">
        <f aca="false">IFERROR(SUM(M7:M16),"")</f>
        <v>0</v>
      </c>
      <c r="N17" s="39" t="n">
        <f aca="false">IFERROR(SUM(N7:N16),"")</f>
        <v>0</v>
      </c>
      <c r="O17" s="39" t="n">
        <f aca="false">IFERROR(SUM(O7:O16),"")</f>
        <v>0</v>
      </c>
      <c r="P17" s="39" t="n">
        <f aca="false">IFERROR(SUM(D17:O17),"")</f>
        <v>0</v>
      </c>
    </row>
    <row r="18" customFormat="false" ht="6" hidden="false" customHeight="true" outlineLevel="0" collapsed="false"/>
    <row r="19" customFormat="false" ht="18" hidden="false" customHeight="true" outlineLevel="0" collapsed="false">
      <c r="B19" s="32" t="s">
        <v>60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</row>
    <row r="20" customFormat="false" ht="18" hidden="false" customHeight="true" outlineLevel="0" collapsed="false">
      <c r="B20" s="40" t="s">
        <v>13</v>
      </c>
      <c r="C20" s="40"/>
      <c r="D20" s="41" t="n">
        <f aca="false">IFERROR(D4*(Ressourcenstamm!I6/40),"")</f>
        <v>115.2</v>
      </c>
      <c r="E20" s="41" t="n">
        <f aca="false">IFERROR(E4*(Ressourcenstamm!I6/40),"")</f>
        <v>115.2</v>
      </c>
      <c r="F20" s="41" t="n">
        <f aca="false">IFERROR(F4*(Ressourcenstamm!I6/40),"")</f>
        <v>120.96</v>
      </c>
      <c r="G20" s="41" t="n">
        <f aca="false">IFERROR(G4*(Ressourcenstamm!I6/40),"")</f>
        <v>120.96</v>
      </c>
      <c r="H20" s="41" t="n">
        <f aca="false">IFERROR(H4*(Ressourcenstamm!I6/40),"")</f>
        <v>109.44</v>
      </c>
      <c r="I20" s="41" t="n">
        <f aca="false">IFERROR(I4*(Ressourcenstamm!I6/40),"")</f>
        <v>126.72</v>
      </c>
      <c r="J20" s="41" t="n">
        <f aca="false">IFERROR(J4*(Ressourcenstamm!I6/40),"")</f>
        <v>126.72</v>
      </c>
      <c r="K20" s="41" t="n">
        <f aca="false">IFERROR(K4*(Ressourcenstamm!I6/40),"")</f>
        <v>126.72</v>
      </c>
      <c r="L20" s="41" t="n">
        <f aca="false">IFERROR(L4*(Ressourcenstamm!I6/40),"")</f>
        <v>126.72</v>
      </c>
      <c r="M20" s="41" t="n">
        <f aca="false">IFERROR(M4*(Ressourcenstamm!I6/40),"")</f>
        <v>120.96</v>
      </c>
      <c r="N20" s="41" t="n">
        <f aca="false">IFERROR(N4*(Ressourcenstamm!I6/40),"")</f>
        <v>120.96</v>
      </c>
      <c r="O20" s="41" t="n">
        <f aca="false">IFERROR(O4*(Ressourcenstamm!I6/40),"")</f>
        <v>120.96</v>
      </c>
      <c r="P20" s="42" t="n">
        <f aca="false">IFERROR(SUM(D20:O20),"")</f>
        <v>1451.52</v>
      </c>
    </row>
    <row r="21" customFormat="false" ht="18" hidden="false" customHeight="true" outlineLevel="0" collapsed="false">
      <c r="B21" s="43" t="s">
        <v>16</v>
      </c>
      <c r="C21" s="43"/>
      <c r="D21" s="41" t="n">
        <f aca="false">IFERROR(D4*(Ressourcenstamm!I7/40),"")</f>
        <v>132.48</v>
      </c>
      <c r="E21" s="41" t="n">
        <f aca="false">IFERROR(E4*(Ressourcenstamm!I7/40),"")</f>
        <v>132.48</v>
      </c>
      <c r="F21" s="41" t="n">
        <f aca="false">IFERROR(F4*(Ressourcenstamm!I7/40),"")</f>
        <v>139.104</v>
      </c>
      <c r="G21" s="41" t="n">
        <f aca="false">IFERROR(G4*(Ressourcenstamm!I7/40),"")</f>
        <v>139.104</v>
      </c>
      <c r="H21" s="41" t="n">
        <f aca="false">IFERROR(H4*(Ressourcenstamm!I7/40),"")</f>
        <v>125.856</v>
      </c>
      <c r="I21" s="41" t="n">
        <f aca="false">IFERROR(I4*(Ressourcenstamm!I7/40),"")</f>
        <v>145.728</v>
      </c>
      <c r="J21" s="41" t="n">
        <f aca="false">IFERROR(J4*(Ressourcenstamm!I7/40),"")</f>
        <v>145.728</v>
      </c>
      <c r="K21" s="41" t="n">
        <f aca="false">IFERROR(K4*(Ressourcenstamm!I7/40),"")</f>
        <v>145.728</v>
      </c>
      <c r="L21" s="41" t="n">
        <f aca="false">IFERROR(L4*(Ressourcenstamm!I7/40),"")</f>
        <v>145.728</v>
      </c>
      <c r="M21" s="41" t="n">
        <f aca="false">IFERROR(M4*(Ressourcenstamm!I7/40),"")</f>
        <v>139.104</v>
      </c>
      <c r="N21" s="41" t="n">
        <f aca="false">IFERROR(N4*(Ressourcenstamm!I7/40),"")</f>
        <v>139.104</v>
      </c>
      <c r="O21" s="41" t="n">
        <f aca="false">IFERROR(O4*(Ressourcenstamm!I7/40),"")</f>
        <v>139.104</v>
      </c>
      <c r="P21" s="42" t="n">
        <f aca="false">IFERROR(SUM(D21:O21),"")</f>
        <v>1669.248</v>
      </c>
    </row>
    <row r="22" customFormat="false" ht="18" hidden="false" customHeight="true" outlineLevel="0" collapsed="false">
      <c r="B22" s="40" t="s">
        <v>19</v>
      </c>
      <c r="C22" s="40"/>
      <c r="D22" s="41" t="n">
        <f aca="false">IFERROR(D4*(Ressourcenstamm!I8/40),"")</f>
        <v>117.7088</v>
      </c>
      <c r="E22" s="41" t="n">
        <f aca="false">IFERROR(E4*(Ressourcenstamm!I8/40),"")</f>
        <v>117.7088</v>
      </c>
      <c r="F22" s="41" t="n">
        <f aca="false">IFERROR(F4*(Ressourcenstamm!I8/40),"")</f>
        <v>123.59424</v>
      </c>
      <c r="G22" s="41" t="n">
        <f aca="false">IFERROR(G4*(Ressourcenstamm!I8/40),"")</f>
        <v>123.59424</v>
      </c>
      <c r="H22" s="41" t="n">
        <f aca="false">IFERROR(H4*(Ressourcenstamm!I8/40),"")</f>
        <v>111.82336</v>
      </c>
      <c r="I22" s="41" t="n">
        <f aca="false">IFERROR(I4*(Ressourcenstamm!I8/40),"")</f>
        <v>129.47968</v>
      </c>
      <c r="J22" s="41" t="n">
        <f aca="false">IFERROR(J4*(Ressourcenstamm!I8/40),"")</f>
        <v>129.47968</v>
      </c>
      <c r="K22" s="41" t="n">
        <f aca="false">IFERROR(K4*(Ressourcenstamm!I8/40),"")</f>
        <v>129.47968</v>
      </c>
      <c r="L22" s="41" t="n">
        <f aca="false">IFERROR(L4*(Ressourcenstamm!I8/40),"")</f>
        <v>129.47968</v>
      </c>
      <c r="M22" s="41" t="n">
        <f aca="false">IFERROR(M4*(Ressourcenstamm!I8/40),"")</f>
        <v>123.59424</v>
      </c>
      <c r="N22" s="41" t="n">
        <f aca="false">IFERROR(N4*(Ressourcenstamm!I8/40),"")</f>
        <v>123.59424</v>
      </c>
      <c r="O22" s="41" t="n">
        <f aca="false">IFERROR(O4*(Ressourcenstamm!I8/40),"")</f>
        <v>123.59424</v>
      </c>
      <c r="P22" s="42" t="n">
        <f aca="false">IFERROR(SUM(D22:O22),"")</f>
        <v>1483.13088</v>
      </c>
    </row>
    <row r="23" customFormat="false" ht="18" hidden="false" customHeight="true" outlineLevel="0" collapsed="false">
      <c r="B23" s="43" t="s">
        <v>22</v>
      </c>
      <c r="C23" s="43"/>
      <c r="D23" s="41" t="n">
        <f aca="false">IFERROR(D4*(Ressourcenstamm!I9/40),"")</f>
        <v>132.48</v>
      </c>
      <c r="E23" s="41" t="n">
        <f aca="false">IFERROR(E4*(Ressourcenstamm!I9/40),"")</f>
        <v>132.48</v>
      </c>
      <c r="F23" s="41" t="n">
        <f aca="false">IFERROR(F4*(Ressourcenstamm!I9/40),"")</f>
        <v>139.104</v>
      </c>
      <c r="G23" s="41" t="n">
        <f aca="false">IFERROR(G4*(Ressourcenstamm!I9/40),"")</f>
        <v>139.104</v>
      </c>
      <c r="H23" s="41" t="n">
        <f aca="false">IFERROR(H4*(Ressourcenstamm!I9/40),"")</f>
        <v>125.856</v>
      </c>
      <c r="I23" s="41" t="n">
        <f aca="false">IFERROR(I4*(Ressourcenstamm!I9/40),"")</f>
        <v>145.728</v>
      </c>
      <c r="J23" s="41" t="n">
        <f aca="false">IFERROR(J4*(Ressourcenstamm!I9/40),"")</f>
        <v>145.728</v>
      </c>
      <c r="K23" s="41" t="n">
        <f aca="false">IFERROR(K4*(Ressourcenstamm!I9/40),"")</f>
        <v>145.728</v>
      </c>
      <c r="L23" s="41" t="n">
        <f aca="false">IFERROR(L4*(Ressourcenstamm!I9/40),"")</f>
        <v>145.728</v>
      </c>
      <c r="M23" s="41" t="n">
        <f aca="false">IFERROR(M4*(Ressourcenstamm!I9/40),"")</f>
        <v>139.104</v>
      </c>
      <c r="N23" s="41" t="n">
        <f aca="false">IFERROR(N4*(Ressourcenstamm!I9/40),"")</f>
        <v>139.104</v>
      </c>
      <c r="O23" s="41" t="n">
        <f aca="false">IFERROR(O4*(Ressourcenstamm!I9/40),"")</f>
        <v>139.104</v>
      </c>
      <c r="P23" s="42" t="n">
        <f aca="false">IFERROR(SUM(D23:O23),"")</f>
        <v>1669.248</v>
      </c>
    </row>
    <row r="24" customFormat="false" ht="18" hidden="false" customHeight="true" outlineLevel="0" collapsed="false">
      <c r="B24" s="40" t="s">
        <v>24</v>
      </c>
      <c r="C24" s="40"/>
      <c r="D24" s="41" t="n">
        <f aca="false">IFERROR(D4*(Ressourcenstamm!I10/40),"")</f>
        <v>126.72</v>
      </c>
      <c r="E24" s="41" t="n">
        <f aca="false">IFERROR(E4*(Ressourcenstamm!I10/40),"")</f>
        <v>126.72</v>
      </c>
      <c r="F24" s="41" t="n">
        <f aca="false">IFERROR(F4*(Ressourcenstamm!I10/40),"")</f>
        <v>133.056</v>
      </c>
      <c r="G24" s="41" t="n">
        <f aca="false">IFERROR(G4*(Ressourcenstamm!I10/40),"")</f>
        <v>133.056</v>
      </c>
      <c r="H24" s="41" t="n">
        <f aca="false">IFERROR(H4*(Ressourcenstamm!I10/40),"")</f>
        <v>120.384</v>
      </c>
      <c r="I24" s="41" t="n">
        <f aca="false">IFERROR(I4*(Ressourcenstamm!I10/40),"")</f>
        <v>139.392</v>
      </c>
      <c r="J24" s="41" t="n">
        <f aca="false">IFERROR(J4*(Ressourcenstamm!I10/40),"")</f>
        <v>139.392</v>
      </c>
      <c r="K24" s="41" t="n">
        <f aca="false">IFERROR(K4*(Ressourcenstamm!I10/40),"")</f>
        <v>139.392</v>
      </c>
      <c r="L24" s="41" t="n">
        <f aca="false">IFERROR(L4*(Ressourcenstamm!I10/40),"")</f>
        <v>139.392</v>
      </c>
      <c r="M24" s="41" t="n">
        <f aca="false">IFERROR(M4*(Ressourcenstamm!I10/40),"")</f>
        <v>133.056</v>
      </c>
      <c r="N24" s="41" t="n">
        <f aca="false">IFERROR(N4*(Ressourcenstamm!I10/40),"")</f>
        <v>133.056</v>
      </c>
      <c r="O24" s="41" t="n">
        <f aca="false">IFERROR(O4*(Ressourcenstamm!I10/40),"")</f>
        <v>133.056</v>
      </c>
      <c r="P24" s="42" t="n">
        <f aca="false">IFERROR(SUM(D24:O24),"")</f>
        <v>1596.672</v>
      </c>
    </row>
    <row r="25" customFormat="false" ht="18" hidden="false" customHeight="true" outlineLevel="0" collapsed="false">
      <c r="B25" s="43" t="s">
        <v>27</v>
      </c>
      <c r="C25" s="43"/>
      <c r="D25" s="41" t="n">
        <f aca="false">IFERROR(D4*(Ressourcenstamm!I11/40),"")</f>
        <v>132.48</v>
      </c>
      <c r="E25" s="41" t="n">
        <f aca="false">IFERROR(E4*(Ressourcenstamm!I11/40),"")</f>
        <v>132.48</v>
      </c>
      <c r="F25" s="41" t="n">
        <f aca="false">IFERROR(F4*(Ressourcenstamm!I11/40),"")</f>
        <v>139.104</v>
      </c>
      <c r="G25" s="41" t="n">
        <f aca="false">IFERROR(G4*(Ressourcenstamm!I11/40),"")</f>
        <v>139.104</v>
      </c>
      <c r="H25" s="41" t="n">
        <f aca="false">IFERROR(H4*(Ressourcenstamm!I11/40),"")</f>
        <v>125.856</v>
      </c>
      <c r="I25" s="41" t="n">
        <f aca="false">IFERROR(I4*(Ressourcenstamm!I11/40),"")</f>
        <v>145.728</v>
      </c>
      <c r="J25" s="41" t="n">
        <f aca="false">IFERROR(J4*(Ressourcenstamm!I11/40),"")</f>
        <v>145.728</v>
      </c>
      <c r="K25" s="41" t="n">
        <f aca="false">IFERROR(K4*(Ressourcenstamm!I11/40),"")</f>
        <v>145.728</v>
      </c>
      <c r="L25" s="41" t="n">
        <f aca="false">IFERROR(L4*(Ressourcenstamm!I11/40),"")</f>
        <v>145.728</v>
      </c>
      <c r="M25" s="41" t="n">
        <f aca="false">IFERROR(M4*(Ressourcenstamm!I11/40),"")</f>
        <v>139.104</v>
      </c>
      <c r="N25" s="41" t="n">
        <f aca="false">IFERROR(N4*(Ressourcenstamm!I11/40),"")</f>
        <v>139.104</v>
      </c>
      <c r="O25" s="41" t="n">
        <f aca="false">IFERROR(O4*(Ressourcenstamm!I11/40),"")</f>
        <v>139.104</v>
      </c>
      <c r="P25" s="42" t="n">
        <f aca="false">IFERROR(SUM(D25:O25),"")</f>
        <v>1669.248</v>
      </c>
    </row>
    <row r="26" customFormat="false" ht="18" hidden="false" customHeight="true" outlineLevel="0" collapsed="false">
      <c r="B26" s="40" t="s">
        <v>30</v>
      </c>
      <c r="C26" s="40"/>
      <c r="D26" s="41" t="n">
        <f aca="false">IFERROR(D4*(Ressourcenstamm!I12/40),"")</f>
        <v>123.12</v>
      </c>
      <c r="E26" s="41" t="n">
        <f aca="false">IFERROR(E4*(Ressourcenstamm!I12/40),"")</f>
        <v>123.12</v>
      </c>
      <c r="F26" s="41" t="n">
        <f aca="false">IFERROR(F4*(Ressourcenstamm!I12/40),"")</f>
        <v>129.276</v>
      </c>
      <c r="G26" s="41" t="n">
        <f aca="false">IFERROR(G4*(Ressourcenstamm!I12/40),"")</f>
        <v>129.276</v>
      </c>
      <c r="H26" s="41" t="n">
        <f aca="false">IFERROR(H4*(Ressourcenstamm!I12/40),"")</f>
        <v>116.964</v>
      </c>
      <c r="I26" s="41" t="n">
        <f aca="false">IFERROR(I4*(Ressourcenstamm!I12/40),"")</f>
        <v>135.432</v>
      </c>
      <c r="J26" s="41" t="n">
        <f aca="false">IFERROR(J4*(Ressourcenstamm!I12/40),"")</f>
        <v>135.432</v>
      </c>
      <c r="K26" s="41" t="n">
        <f aca="false">IFERROR(K4*(Ressourcenstamm!I12/40),"")</f>
        <v>135.432</v>
      </c>
      <c r="L26" s="41" t="n">
        <f aca="false">IFERROR(L4*(Ressourcenstamm!I12/40),"")</f>
        <v>135.432</v>
      </c>
      <c r="M26" s="41" t="n">
        <f aca="false">IFERROR(M4*(Ressourcenstamm!I12/40),"")</f>
        <v>129.276</v>
      </c>
      <c r="N26" s="41" t="n">
        <f aca="false">IFERROR(N4*(Ressourcenstamm!I12/40),"")</f>
        <v>129.276</v>
      </c>
      <c r="O26" s="41" t="n">
        <f aca="false">IFERROR(O4*(Ressourcenstamm!I12/40),"")</f>
        <v>129.276</v>
      </c>
      <c r="P26" s="42" t="n">
        <f aca="false">IFERROR(SUM(D26:O26),"")</f>
        <v>1551.312</v>
      </c>
    </row>
    <row r="27" customFormat="false" ht="18" hidden="false" customHeight="true" outlineLevel="0" collapsed="false">
      <c r="B27" s="43" t="s">
        <v>32</v>
      </c>
      <c r="C27" s="43"/>
      <c r="D27" s="41" t="n">
        <f aca="false">IFERROR(D4*(Ressourcenstamm!I13/40),"")</f>
        <v>93.6</v>
      </c>
      <c r="E27" s="41" t="n">
        <f aca="false">IFERROR(E4*(Ressourcenstamm!I13/40),"")</f>
        <v>93.6</v>
      </c>
      <c r="F27" s="41" t="n">
        <f aca="false">IFERROR(F4*(Ressourcenstamm!I13/40),"")</f>
        <v>98.28</v>
      </c>
      <c r="G27" s="41" t="n">
        <f aca="false">IFERROR(G4*(Ressourcenstamm!I13/40),"")</f>
        <v>98.28</v>
      </c>
      <c r="H27" s="41" t="n">
        <f aca="false">IFERROR(H4*(Ressourcenstamm!I13/40),"")</f>
        <v>88.92</v>
      </c>
      <c r="I27" s="41" t="n">
        <f aca="false">IFERROR(I4*(Ressourcenstamm!I13/40),"")</f>
        <v>102.96</v>
      </c>
      <c r="J27" s="41" t="n">
        <f aca="false">IFERROR(J4*(Ressourcenstamm!I13/40),"")</f>
        <v>102.96</v>
      </c>
      <c r="K27" s="41" t="n">
        <f aca="false">IFERROR(K4*(Ressourcenstamm!I13/40),"")</f>
        <v>102.96</v>
      </c>
      <c r="L27" s="41" t="n">
        <f aca="false">IFERROR(L4*(Ressourcenstamm!I13/40),"")</f>
        <v>102.96</v>
      </c>
      <c r="M27" s="41" t="n">
        <f aca="false">IFERROR(M4*(Ressourcenstamm!I13/40),"")</f>
        <v>98.28</v>
      </c>
      <c r="N27" s="41" t="n">
        <f aca="false">IFERROR(N4*(Ressourcenstamm!I13/40),"")</f>
        <v>98.28</v>
      </c>
      <c r="O27" s="41" t="n">
        <f aca="false">IFERROR(O4*(Ressourcenstamm!I13/40),"")</f>
        <v>98.28</v>
      </c>
      <c r="P27" s="42" t="n">
        <f aca="false">IFERROR(SUM(D27:O27),"")</f>
        <v>1179.36</v>
      </c>
    </row>
    <row r="28" customFormat="false" ht="18" hidden="false" customHeight="true" outlineLevel="0" collapsed="false">
      <c r="B28" s="40" t="s">
        <v>34</v>
      </c>
      <c r="C28" s="40"/>
      <c r="D28" s="41" t="n">
        <f aca="false">IFERROR(D4*(Ressourcenstamm!I14/40),"")</f>
        <v>125.12</v>
      </c>
      <c r="E28" s="41" t="n">
        <f aca="false">IFERROR(E4*(Ressourcenstamm!I14/40),"")</f>
        <v>125.12</v>
      </c>
      <c r="F28" s="41" t="n">
        <f aca="false">IFERROR(F4*(Ressourcenstamm!I14/40),"")</f>
        <v>131.376</v>
      </c>
      <c r="G28" s="41" t="n">
        <f aca="false">IFERROR(G4*(Ressourcenstamm!I14/40),"")</f>
        <v>131.376</v>
      </c>
      <c r="H28" s="41" t="n">
        <f aca="false">IFERROR(H4*(Ressourcenstamm!I14/40),"")</f>
        <v>118.864</v>
      </c>
      <c r="I28" s="41" t="n">
        <f aca="false">IFERROR(I4*(Ressourcenstamm!I14/40),"")</f>
        <v>137.632</v>
      </c>
      <c r="J28" s="41" t="n">
        <f aca="false">IFERROR(J4*(Ressourcenstamm!I14/40),"")</f>
        <v>137.632</v>
      </c>
      <c r="K28" s="41" t="n">
        <f aca="false">IFERROR(K4*(Ressourcenstamm!I14/40),"")</f>
        <v>137.632</v>
      </c>
      <c r="L28" s="41" t="n">
        <f aca="false">IFERROR(L4*(Ressourcenstamm!I14/40),"")</f>
        <v>137.632</v>
      </c>
      <c r="M28" s="41" t="n">
        <f aca="false">IFERROR(M4*(Ressourcenstamm!I14/40),"")</f>
        <v>131.376</v>
      </c>
      <c r="N28" s="41" t="n">
        <f aca="false">IFERROR(N4*(Ressourcenstamm!I14/40),"")</f>
        <v>131.376</v>
      </c>
      <c r="O28" s="41" t="n">
        <f aca="false">IFERROR(O4*(Ressourcenstamm!I14/40),"")</f>
        <v>131.376</v>
      </c>
      <c r="P28" s="42" t="n">
        <f aca="false">IFERROR(SUM(D28:O28),"")</f>
        <v>1576.512</v>
      </c>
    </row>
    <row r="29" customFormat="false" ht="18" hidden="false" customHeight="true" outlineLevel="0" collapsed="false">
      <c r="B29" s="43" t="s">
        <v>37</v>
      </c>
      <c r="C29" s="43"/>
      <c r="D29" s="41" t="n">
        <f aca="false">IFERROR(D4*(Ressourcenstamm!I15/40),"")</f>
        <v>109.6832</v>
      </c>
      <c r="E29" s="41" t="n">
        <f aca="false">IFERROR(E4*(Ressourcenstamm!I15/40),"")</f>
        <v>109.6832</v>
      </c>
      <c r="F29" s="41" t="n">
        <f aca="false">IFERROR(F4*(Ressourcenstamm!I15/40),"")</f>
        <v>115.16736</v>
      </c>
      <c r="G29" s="41" t="n">
        <f aca="false">IFERROR(G4*(Ressourcenstamm!I15/40),"")</f>
        <v>115.16736</v>
      </c>
      <c r="H29" s="41" t="n">
        <f aca="false">IFERROR(H4*(Ressourcenstamm!I15/40),"")</f>
        <v>104.19904</v>
      </c>
      <c r="I29" s="41" t="n">
        <f aca="false">IFERROR(I4*(Ressourcenstamm!I15/40),"")</f>
        <v>120.65152</v>
      </c>
      <c r="J29" s="41" t="n">
        <f aca="false">IFERROR(J4*(Ressourcenstamm!I15/40),"")</f>
        <v>120.65152</v>
      </c>
      <c r="K29" s="41" t="n">
        <f aca="false">IFERROR(K4*(Ressourcenstamm!I15/40),"")</f>
        <v>120.65152</v>
      </c>
      <c r="L29" s="41" t="n">
        <f aca="false">IFERROR(L4*(Ressourcenstamm!I15/40),"")</f>
        <v>120.65152</v>
      </c>
      <c r="M29" s="41" t="n">
        <f aca="false">IFERROR(M4*(Ressourcenstamm!I15/40),"")</f>
        <v>115.16736</v>
      </c>
      <c r="N29" s="41" t="n">
        <f aca="false">IFERROR(N4*(Ressourcenstamm!I15/40),"")</f>
        <v>115.16736</v>
      </c>
      <c r="O29" s="41" t="n">
        <f aca="false">IFERROR(O4*(Ressourcenstamm!I15/40),"")</f>
        <v>115.16736</v>
      </c>
      <c r="P29" s="42" t="n">
        <f aca="false">IFERROR(SUM(D29:O29),"")</f>
        <v>1382.00832</v>
      </c>
    </row>
    <row r="30" customFormat="false" ht="19.5" hidden="false" customHeight="true" outlineLevel="0" collapsed="false">
      <c r="B30" s="32" t="s">
        <v>61</v>
      </c>
      <c r="C30" s="32"/>
      <c r="D30" s="44" t="n">
        <f aca="false">IFERROR(SUM(D20:D29),"")</f>
        <v>1208.592</v>
      </c>
      <c r="E30" s="44" t="n">
        <f aca="false">IFERROR(SUM(E20:E29),"")</f>
        <v>1208.592</v>
      </c>
      <c r="F30" s="44" t="n">
        <f aca="false">IFERROR(SUM(F20:F29),"")</f>
        <v>1269.0216</v>
      </c>
      <c r="G30" s="44" t="n">
        <f aca="false">IFERROR(SUM(G20:G29),"")</f>
        <v>1269.0216</v>
      </c>
      <c r="H30" s="44" t="n">
        <f aca="false">IFERROR(SUM(H20:H29),"")</f>
        <v>1148.1624</v>
      </c>
      <c r="I30" s="44" t="n">
        <f aca="false">IFERROR(SUM(I20:I29),"")</f>
        <v>1329.4512</v>
      </c>
      <c r="J30" s="44" t="n">
        <f aca="false">IFERROR(SUM(J20:J29),"")</f>
        <v>1329.4512</v>
      </c>
      <c r="K30" s="44" t="n">
        <f aca="false">IFERROR(SUM(K20:K29),"")</f>
        <v>1329.4512</v>
      </c>
      <c r="L30" s="44" t="n">
        <f aca="false">IFERROR(SUM(L20:L29),"")</f>
        <v>1329.4512</v>
      </c>
      <c r="M30" s="44" t="n">
        <f aca="false">IFERROR(SUM(M20:M29),"")</f>
        <v>1269.0216</v>
      </c>
      <c r="N30" s="44" t="n">
        <f aca="false">IFERROR(SUM(N20:N29),"")</f>
        <v>1269.0216</v>
      </c>
      <c r="O30" s="44" t="n">
        <f aca="false">IFERROR(SUM(O20:O29),"")</f>
        <v>1269.0216</v>
      </c>
      <c r="P30" s="44" t="n">
        <f aca="false">IFERROR(SUM(D30:O30),"")</f>
        <v>15228.2592</v>
      </c>
    </row>
    <row r="31" customFormat="false" ht="6" hidden="false" customHeight="true" outlineLevel="0" collapsed="false"/>
    <row r="32" customFormat="false" ht="18" hidden="false" customHeight="true" outlineLevel="0" collapsed="false">
      <c r="B32" s="32" t="s">
        <v>62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customFormat="false" ht="18" hidden="false" customHeight="true" outlineLevel="0" collapsed="false">
      <c r="B33" s="45" t="s">
        <v>13</v>
      </c>
      <c r="C33" s="45"/>
      <c r="D33" s="46" t="n">
        <f aca="false">IFERROR(D7/D20,"")</f>
        <v>0</v>
      </c>
      <c r="E33" s="46" t="n">
        <f aca="false">IFERROR(E7/E20,"")</f>
        <v>0</v>
      </c>
      <c r="F33" s="46" t="n">
        <f aca="false">IFERROR(F7/F20,"")</f>
        <v>0</v>
      </c>
      <c r="G33" s="46" t="n">
        <f aca="false">IFERROR(G7/G20,"")</f>
        <v>0</v>
      </c>
      <c r="H33" s="46" t="n">
        <f aca="false">IFERROR(H7/H20,"")</f>
        <v>0</v>
      </c>
      <c r="I33" s="46" t="n">
        <f aca="false">IFERROR(I7/I20,"")</f>
        <v>0</v>
      </c>
      <c r="J33" s="46" t="n">
        <f aca="false">IFERROR(J7/J20,"")</f>
        <v>0</v>
      </c>
      <c r="K33" s="46" t="n">
        <f aca="false">IFERROR(K7/K20,"")</f>
        <v>0</v>
      </c>
      <c r="L33" s="46" t="n">
        <f aca="false">IFERROR(L7/L20,"")</f>
        <v>0</v>
      </c>
      <c r="M33" s="46" t="n">
        <f aca="false">IFERROR(M7/M20,"")</f>
        <v>0</v>
      </c>
      <c r="N33" s="46" t="n">
        <f aca="false">IFERROR(N7/N20,"")</f>
        <v>0</v>
      </c>
      <c r="O33" s="46" t="n">
        <f aca="false">IFERROR(O7/O20,"")</f>
        <v>0</v>
      </c>
      <c r="P33" s="47" t="n">
        <f aca="false">IFERROR(AVERAGE(D33:O33),"")</f>
        <v>0</v>
      </c>
    </row>
    <row r="34" customFormat="false" ht="18" hidden="false" customHeight="true" outlineLevel="0" collapsed="false">
      <c r="B34" s="45" t="s">
        <v>16</v>
      </c>
      <c r="C34" s="45"/>
      <c r="D34" s="46" t="n">
        <f aca="false">IFERROR(D8/D21,"")</f>
        <v>0</v>
      </c>
      <c r="E34" s="46" t="n">
        <f aca="false">IFERROR(E8/E21,"")</f>
        <v>0</v>
      </c>
      <c r="F34" s="46" t="n">
        <f aca="false">IFERROR(F8/F21,"")</f>
        <v>0</v>
      </c>
      <c r="G34" s="46" t="n">
        <f aca="false">IFERROR(G8/G21,"")</f>
        <v>0</v>
      </c>
      <c r="H34" s="46" t="n">
        <f aca="false">IFERROR(H8/H21,"")</f>
        <v>0</v>
      </c>
      <c r="I34" s="46" t="n">
        <f aca="false">IFERROR(I8/I21,"")</f>
        <v>0</v>
      </c>
      <c r="J34" s="46" t="n">
        <f aca="false">IFERROR(J8/J21,"")</f>
        <v>0</v>
      </c>
      <c r="K34" s="46" t="n">
        <f aca="false">IFERROR(K8/K21,"")</f>
        <v>0</v>
      </c>
      <c r="L34" s="46" t="n">
        <f aca="false">IFERROR(L8/L21,"")</f>
        <v>0</v>
      </c>
      <c r="M34" s="46" t="n">
        <f aca="false">IFERROR(M8/M21,"")</f>
        <v>0</v>
      </c>
      <c r="N34" s="46" t="n">
        <f aca="false">IFERROR(N8/N21,"")</f>
        <v>0</v>
      </c>
      <c r="O34" s="46" t="n">
        <f aca="false">IFERROR(O8/O21,"")</f>
        <v>0</v>
      </c>
      <c r="P34" s="47" t="n">
        <f aca="false">IFERROR(AVERAGE(D34:O34),"")</f>
        <v>0</v>
      </c>
    </row>
    <row r="35" customFormat="false" ht="18" hidden="false" customHeight="true" outlineLevel="0" collapsed="false">
      <c r="B35" s="45" t="s">
        <v>19</v>
      </c>
      <c r="C35" s="45"/>
      <c r="D35" s="46" t="n">
        <f aca="false">IFERROR(D9/D22,"")</f>
        <v>0</v>
      </c>
      <c r="E35" s="46" t="n">
        <f aca="false">IFERROR(E9/E22,"")</f>
        <v>0</v>
      </c>
      <c r="F35" s="46" t="n">
        <f aca="false">IFERROR(F9/F22,"")</f>
        <v>0</v>
      </c>
      <c r="G35" s="46" t="n">
        <f aca="false">IFERROR(G9/G22,"")</f>
        <v>0</v>
      </c>
      <c r="H35" s="46" t="n">
        <f aca="false">IFERROR(H9/H22,"")</f>
        <v>0</v>
      </c>
      <c r="I35" s="46" t="n">
        <f aca="false">IFERROR(I9/I22,"")</f>
        <v>0</v>
      </c>
      <c r="J35" s="46" t="n">
        <f aca="false">IFERROR(J9/J22,"")</f>
        <v>0</v>
      </c>
      <c r="K35" s="46" t="n">
        <f aca="false">IFERROR(K9/K22,"")</f>
        <v>0</v>
      </c>
      <c r="L35" s="46" t="n">
        <f aca="false">IFERROR(L9/L22,"")</f>
        <v>0</v>
      </c>
      <c r="M35" s="46" t="n">
        <f aca="false">IFERROR(M9/M22,"")</f>
        <v>0</v>
      </c>
      <c r="N35" s="46" t="n">
        <f aca="false">IFERROR(N9/N22,"")</f>
        <v>0</v>
      </c>
      <c r="O35" s="46" t="n">
        <f aca="false">IFERROR(O9/O22,"")</f>
        <v>0</v>
      </c>
      <c r="P35" s="47" t="n">
        <f aca="false">IFERROR(AVERAGE(D35:O35),"")</f>
        <v>0</v>
      </c>
    </row>
    <row r="36" customFormat="false" ht="18" hidden="false" customHeight="true" outlineLevel="0" collapsed="false">
      <c r="B36" s="45" t="s">
        <v>22</v>
      </c>
      <c r="C36" s="45"/>
      <c r="D36" s="46" t="n">
        <f aca="false">IFERROR(D10/D23,"")</f>
        <v>0</v>
      </c>
      <c r="E36" s="46" t="n">
        <f aca="false">IFERROR(E10/E23,"")</f>
        <v>0</v>
      </c>
      <c r="F36" s="46" t="n">
        <f aca="false">IFERROR(F10/F23,"")</f>
        <v>0</v>
      </c>
      <c r="G36" s="46" t="n">
        <f aca="false">IFERROR(G10/G23,"")</f>
        <v>0</v>
      </c>
      <c r="H36" s="46" t="n">
        <f aca="false">IFERROR(H10/H23,"")</f>
        <v>0</v>
      </c>
      <c r="I36" s="46" t="n">
        <f aca="false">IFERROR(I10/I23,"")</f>
        <v>0</v>
      </c>
      <c r="J36" s="46" t="n">
        <f aca="false">IFERROR(J10/J23,"")</f>
        <v>0</v>
      </c>
      <c r="K36" s="46" t="n">
        <f aca="false">IFERROR(K10/K23,"")</f>
        <v>0</v>
      </c>
      <c r="L36" s="46" t="n">
        <f aca="false">IFERROR(L10/L23,"")</f>
        <v>0</v>
      </c>
      <c r="M36" s="46" t="n">
        <f aca="false">IFERROR(M10/M23,"")</f>
        <v>0</v>
      </c>
      <c r="N36" s="46" t="n">
        <f aca="false">IFERROR(N10/N23,"")</f>
        <v>0</v>
      </c>
      <c r="O36" s="46" t="n">
        <f aca="false">IFERROR(O10/O23,"")</f>
        <v>0</v>
      </c>
      <c r="P36" s="47" t="n">
        <f aca="false">IFERROR(AVERAGE(D36:O36),"")</f>
        <v>0</v>
      </c>
    </row>
    <row r="37" customFormat="false" ht="18" hidden="false" customHeight="true" outlineLevel="0" collapsed="false">
      <c r="B37" s="45" t="s">
        <v>24</v>
      </c>
      <c r="C37" s="45"/>
      <c r="D37" s="46" t="n">
        <f aca="false">IFERROR(D11/D24,"")</f>
        <v>0</v>
      </c>
      <c r="E37" s="46" t="n">
        <f aca="false">IFERROR(E11/E24,"")</f>
        <v>0</v>
      </c>
      <c r="F37" s="46" t="n">
        <f aca="false">IFERROR(F11/F24,"")</f>
        <v>0</v>
      </c>
      <c r="G37" s="46" t="n">
        <f aca="false">IFERROR(G11/G24,"")</f>
        <v>0</v>
      </c>
      <c r="H37" s="46" t="n">
        <f aca="false">IFERROR(H11/H24,"")</f>
        <v>0</v>
      </c>
      <c r="I37" s="46" t="n">
        <f aca="false">IFERROR(I11/I24,"")</f>
        <v>0</v>
      </c>
      <c r="J37" s="46" t="n">
        <f aca="false">IFERROR(J11/J24,"")</f>
        <v>0</v>
      </c>
      <c r="K37" s="46" t="n">
        <f aca="false">IFERROR(K11/K24,"")</f>
        <v>0</v>
      </c>
      <c r="L37" s="46" t="n">
        <f aca="false">IFERROR(L11/L24,"")</f>
        <v>0</v>
      </c>
      <c r="M37" s="46" t="n">
        <f aca="false">IFERROR(M11/M24,"")</f>
        <v>0</v>
      </c>
      <c r="N37" s="46" t="n">
        <f aca="false">IFERROR(N11/N24,"")</f>
        <v>0</v>
      </c>
      <c r="O37" s="46" t="n">
        <f aca="false">IFERROR(O11/O24,"")</f>
        <v>0</v>
      </c>
      <c r="P37" s="47" t="n">
        <f aca="false">IFERROR(AVERAGE(D37:O37),"")</f>
        <v>0</v>
      </c>
    </row>
    <row r="38" customFormat="false" ht="18" hidden="false" customHeight="true" outlineLevel="0" collapsed="false">
      <c r="B38" s="45" t="s">
        <v>27</v>
      </c>
      <c r="C38" s="45"/>
      <c r="D38" s="46" t="n">
        <f aca="false">IFERROR(D12/D25,"")</f>
        <v>0</v>
      </c>
      <c r="E38" s="46" t="n">
        <f aca="false">IFERROR(E12/E25,"")</f>
        <v>0</v>
      </c>
      <c r="F38" s="46" t="n">
        <f aca="false">IFERROR(F12/F25,"")</f>
        <v>0</v>
      </c>
      <c r="G38" s="46" t="n">
        <f aca="false">IFERROR(G12/G25,"")</f>
        <v>0</v>
      </c>
      <c r="H38" s="46" t="n">
        <f aca="false">IFERROR(H12/H25,"")</f>
        <v>0</v>
      </c>
      <c r="I38" s="46" t="n">
        <f aca="false">IFERROR(I12/I25,"")</f>
        <v>0</v>
      </c>
      <c r="J38" s="46" t="n">
        <f aca="false">IFERROR(J12/J25,"")</f>
        <v>0</v>
      </c>
      <c r="K38" s="46" t="n">
        <f aca="false">IFERROR(K12/K25,"")</f>
        <v>0</v>
      </c>
      <c r="L38" s="46" t="n">
        <f aca="false">IFERROR(L12/L25,"")</f>
        <v>0</v>
      </c>
      <c r="M38" s="46" t="n">
        <f aca="false">IFERROR(M12/M25,"")</f>
        <v>0</v>
      </c>
      <c r="N38" s="46" t="n">
        <f aca="false">IFERROR(N12/N25,"")</f>
        <v>0</v>
      </c>
      <c r="O38" s="46" t="n">
        <f aca="false">IFERROR(O12/O25,"")</f>
        <v>0</v>
      </c>
      <c r="P38" s="47" t="n">
        <f aca="false">IFERROR(AVERAGE(D38:O38),"")</f>
        <v>0</v>
      </c>
    </row>
    <row r="39" customFormat="false" ht="18" hidden="false" customHeight="true" outlineLevel="0" collapsed="false">
      <c r="B39" s="45" t="s">
        <v>30</v>
      </c>
      <c r="C39" s="45"/>
      <c r="D39" s="46" t="n">
        <f aca="false">IFERROR(D13/D26,"")</f>
        <v>0</v>
      </c>
      <c r="E39" s="46" t="n">
        <f aca="false">IFERROR(E13/E26,"")</f>
        <v>0</v>
      </c>
      <c r="F39" s="46" t="n">
        <f aca="false">IFERROR(F13/F26,"")</f>
        <v>0</v>
      </c>
      <c r="G39" s="46" t="n">
        <f aca="false">IFERROR(G13/G26,"")</f>
        <v>0</v>
      </c>
      <c r="H39" s="46" t="n">
        <f aca="false">IFERROR(H13/H26,"")</f>
        <v>0</v>
      </c>
      <c r="I39" s="46" t="n">
        <f aca="false">IFERROR(I13/I26,"")</f>
        <v>0</v>
      </c>
      <c r="J39" s="46" t="n">
        <f aca="false">IFERROR(J13/J26,"")</f>
        <v>0</v>
      </c>
      <c r="K39" s="46" t="n">
        <f aca="false">IFERROR(K13/K26,"")</f>
        <v>0</v>
      </c>
      <c r="L39" s="46" t="n">
        <f aca="false">IFERROR(L13/L26,"")</f>
        <v>0</v>
      </c>
      <c r="M39" s="46" t="n">
        <f aca="false">IFERROR(M13/M26,"")</f>
        <v>0</v>
      </c>
      <c r="N39" s="46" t="n">
        <f aca="false">IFERROR(N13/N26,"")</f>
        <v>0</v>
      </c>
      <c r="O39" s="46" t="n">
        <f aca="false">IFERROR(O13/O26,"")</f>
        <v>0</v>
      </c>
      <c r="P39" s="47" t="n">
        <f aca="false">IFERROR(AVERAGE(D39:O39),"")</f>
        <v>0</v>
      </c>
    </row>
    <row r="40" customFormat="false" ht="18" hidden="false" customHeight="true" outlineLevel="0" collapsed="false">
      <c r="B40" s="45" t="s">
        <v>32</v>
      </c>
      <c r="C40" s="45"/>
      <c r="D40" s="46" t="n">
        <f aca="false">IFERROR(D14/D27,"")</f>
        <v>0</v>
      </c>
      <c r="E40" s="46" t="n">
        <f aca="false">IFERROR(E14/E27,"")</f>
        <v>0</v>
      </c>
      <c r="F40" s="46" t="n">
        <f aca="false">IFERROR(F14/F27,"")</f>
        <v>0</v>
      </c>
      <c r="G40" s="46" t="n">
        <f aca="false">IFERROR(G14/G27,"")</f>
        <v>0</v>
      </c>
      <c r="H40" s="46" t="n">
        <f aca="false">IFERROR(H14/H27,"")</f>
        <v>0</v>
      </c>
      <c r="I40" s="46" t="n">
        <f aca="false">IFERROR(I14/I27,"")</f>
        <v>0</v>
      </c>
      <c r="J40" s="46" t="n">
        <f aca="false">IFERROR(J14/J27,"")</f>
        <v>0</v>
      </c>
      <c r="K40" s="46" t="n">
        <f aca="false">IFERROR(K14/K27,"")</f>
        <v>0</v>
      </c>
      <c r="L40" s="46" t="n">
        <f aca="false">IFERROR(L14/L27,"")</f>
        <v>0</v>
      </c>
      <c r="M40" s="46" t="n">
        <f aca="false">IFERROR(M14/M27,"")</f>
        <v>0</v>
      </c>
      <c r="N40" s="46" t="n">
        <f aca="false">IFERROR(N14/N27,"")</f>
        <v>0</v>
      </c>
      <c r="O40" s="46" t="n">
        <f aca="false">IFERROR(O14/O27,"")</f>
        <v>0</v>
      </c>
      <c r="P40" s="47" t="n">
        <f aca="false">IFERROR(AVERAGE(D40:O40),"")</f>
        <v>0</v>
      </c>
    </row>
    <row r="41" customFormat="false" ht="18" hidden="false" customHeight="true" outlineLevel="0" collapsed="false">
      <c r="B41" s="45" t="s">
        <v>34</v>
      </c>
      <c r="C41" s="45"/>
      <c r="D41" s="46" t="n">
        <f aca="false">IFERROR(D15/D28,"")</f>
        <v>0</v>
      </c>
      <c r="E41" s="46" t="n">
        <f aca="false">IFERROR(E15/E28,"")</f>
        <v>0</v>
      </c>
      <c r="F41" s="46" t="n">
        <f aca="false">IFERROR(F15/F28,"")</f>
        <v>0</v>
      </c>
      <c r="G41" s="46" t="n">
        <f aca="false">IFERROR(G15/G28,"")</f>
        <v>0</v>
      </c>
      <c r="H41" s="46" t="n">
        <f aca="false">IFERROR(H15/H28,"")</f>
        <v>0</v>
      </c>
      <c r="I41" s="46" t="n">
        <f aca="false">IFERROR(I15/I28,"")</f>
        <v>0</v>
      </c>
      <c r="J41" s="46" t="n">
        <f aca="false">IFERROR(J15/J28,"")</f>
        <v>0</v>
      </c>
      <c r="K41" s="46" t="n">
        <f aca="false">IFERROR(K15/K28,"")</f>
        <v>0</v>
      </c>
      <c r="L41" s="46" t="n">
        <f aca="false">IFERROR(L15/L28,"")</f>
        <v>0</v>
      </c>
      <c r="M41" s="46" t="n">
        <f aca="false">IFERROR(M15/M28,"")</f>
        <v>0</v>
      </c>
      <c r="N41" s="46" t="n">
        <f aca="false">IFERROR(N15/N28,"")</f>
        <v>0</v>
      </c>
      <c r="O41" s="46" t="n">
        <f aca="false">IFERROR(O15/O28,"")</f>
        <v>0</v>
      </c>
      <c r="P41" s="47" t="n">
        <f aca="false">IFERROR(AVERAGE(D41:O41),"")</f>
        <v>0</v>
      </c>
    </row>
    <row r="42" customFormat="false" ht="18" hidden="false" customHeight="true" outlineLevel="0" collapsed="false">
      <c r="B42" s="45" t="s">
        <v>37</v>
      </c>
      <c r="C42" s="45"/>
      <c r="D42" s="46" t="n">
        <f aca="false">IFERROR(D16/D29,"")</f>
        <v>0</v>
      </c>
      <c r="E42" s="46" t="n">
        <f aca="false">IFERROR(E16/E29,"")</f>
        <v>0</v>
      </c>
      <c r="F42" s="46" t="n">
        <f aca="false">IFERROR(F16/F29,"")</f>
        <v>0</v>
      </c>
      <c r="G42" s="46" t="n">
        <f aca="false">IFERROR(G16/G29,"")</f>
        <v>0</v>
      </c>
      <c r="H42" s="46" t="n">
        <f aca="false">IFERROR(H16/H29,"")</f>
        <v>0</v>
      </c>
      <c r="I42" s="46" t="n">
        <f aca="false">IFERROR(I16/I29,"")</f>
        <v>0</v>
      </c>
      <c r="J42" s="46" t="n">
        <f aca="false">IFERROR(J16/J29,"")</f>
        <v>0</v>
      </c>
      <c r="K42" s="46" t="n">
        <f aca="false">IFERROR(K16/K29,"")</f>
        <v>0</v>
      </c>
      <c r="L42" s="46" t="n">
        <f aca="false">IFERROR(L16/L29,"")</f>
        <v>0</v>
      </c>
      <c r="M42" s="46" t="n">
        <f aca="false">IFERROR(M16/M29,"")</f>
        <v>0</v>
      </c>
      <c r="N42" s="46" t="n">
        <f aca="false">IFERROR(N16/N29,"")</f>
        <v>0</v>
      </c>
      <c r="O42" s="46" t="n">
        <f aca="false">IFERROR(O16/O29,"")</f>
        <v>0</v>
      </c>
      <c r="P42" s="47" t="n">
        <f aca="false">IFERROR(AVERAGE(D42:O42),"")</f>
        <v>0</v>
      </c>
    </row>
    <row r="43" customFormat="false" ht="19.5" hidden="false" customHeight="true" outlineLevel="0" collapsed="false">
      <c r="B43" s="38" t="s">
        <v>63</v>
      </c>
      <c r="C43" s="38"/>
      <c r="D43" s="48" t="n">
        <f aca="false">IFERROR(D17/D30,"")</f>
        <v>0</v>
      </c>
      <c r="E43" s="48" t="n">
        <f aca="false">IFERROR(E17/E30,"")</f>
        <v>0</v>
      </c>
      <c r="F43" s="48" t="n">
        <f aca="false">IFERROR(F17/F30,"")</f>
        <v>0</v>
      </c>
      <c r="G43" s="48" t="n">
        <f aca="false">IFERROR(G17/G30,"")</f>
        <v>0</v>
      </c>
      <c r="H43" s="48" t="n">
        <f aca="false">IFERROR(H17/H30,"")</f>
        <v>0</v>
      </c>
      <c r="I43" s="48" t="n">
        <f aca="false">IFERROR(I17/I30,"")</f>
        <v>0</v>
      </c>
      <c r="J43" s="48" t="n">
        <f aca="false">IFERROR(J17/J30,"")</f>
        <v>0</v>
      </c>
      <c r="K43" s="48" t="n">
        <f aca="false">IFERROR(K17/K30,"")</f>
        <v>0</v>
      </c>
      <c r="L43" s="48" t="n">
        <f aca="false">IFERROR(L17/L30,"")</f>
        <v>0</v>
      </c>
      <c r="M43" s="48" t="n">
        <f aca="false">IFERROR(M17/M30,"")</f>
        <v>0</v>
      </c>
      <c r="N43" s="48" t="n">
        <f aca="false">IFERROR(N17/N30,"")</f>
        <v>0</v>
      </c>
      <c r="O43" s="48" t="n">
        <f aca="false">IFERROR(O17/O30,"")</f>
        <v>0</v>
      </c>
      <c r="P43" s="48" t="n">
        <f aca="false">IFERROR(P17/P30,"")</f>
        <v>0</v>
      </c>
    </row>
  </sheetData>
  <mergeCells count="39">
    <mergeCell ref="B2:P2"/>
    <mergeCell ref="B4:C4"/>
    <mergeCell ref="B5:C5"/>
    <mergeCell ref="B6:P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9:P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P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conditionalFormatting sqref="D33:P43">
    <cfRule type="cellIs" priority="2" operator="greaterThan" aboveAverage="0" equalAverage="0" bottom="0" percent="0" rank="0" text="" dxfId="0">
      <formula>0.9</formula>
    </cfRule>
    <cfRule type="cellIs" priority="3" operator="between" aboveAverage="0" equalAverage="0" bottom="0" percent="0" rank="0" text="" dxfId="1">
      <formula>0.75</formula>
      <formula>0.9</formula>
    </cfRule>
    <cfRule type="cellIs" priority="4" operator="lessThan" aboveAverage="0" equalAverage="0" bottom="0" percent="0" rank="0" text="" dxfId="2">
      <formula>0.75</formula>
    </cfRule>
  </conditionalFormatting>
  <printOptions headings="false" gridLines="false" gridLinesSet="true" horizontalCentered="false" verticalCentered="false"/>
  <pageMargins left="0.5" right="0.5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1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4" min="14" style="0" width="9"/>
    <col collapsed="false" customWidth="true" hidden="false" outlineLevel="0" max="15" min="15" style="0" width="26"/>
    <col collapsed="false" customWidth="true" hidden="false" outlineLevel="0" max="16" min="16" style="0" width="11"/>
  </cols>
  <sheetData>
    <row r="1" customFormat="false" ht="7.5" hidden="false" customHeight="true" outlineLevel="0" collapsed="false"/>
    <row r="2" customFormat="false" ht="42" hidden="false" customHeight="true" outlineLevel="0" collapsed="false">
      <c r="B2" s="26" t="s">
        <v>64</v>
      </c>
      <c r="C2" s="26"/>
      <c r="D2" s="26"/>
      <c r="E2" s="26"/>
      <c r="F2" s="26"/>
      <c r="G2" s="26"/>
      <c r="H2" s="26"/>
      <c r="I2" s="26"/>
      <c r="J2" s="26"/>
      <c r="K2" s="26"/>
    </row>
    <row r="3" customFormat="false" ht="7.5" hidden="false" customHeight="true" outlineLevel="0" collapsed="false"/>
    <row r="4" customFormat="false" ht="18" hidden="false" customHeight="true" outlineLevel="0" collapsed="false">
      <c r="B4" s="49" t="s">
        <v>65</v>
      </c>
      <c r="C4" s="49"/>
      <c r="D4" s="49"/>
      <c r="E4" s="49"/>
      <c r="F4" s="49"/>
      <c r="G4" s="49"/>
      <c r="H4" s="49"/>
      <c r="I4" s="49"/>
      <c r="J4" s="49"/>
      <c r="K4" s="49"/>
    </row>
    <row r="5" customFormat="false" ht="27.75" hidden="false" customHeight="true" outlineLevel="0" collapsed="false">
      <c r="B5" s="4" t="s">
        <v>2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73</v>
      </c>
      <c r="K5" s="4" t="s">
        <v>74</v>
      </c>
      <c r="L5" s="4" t="s">
        <v>12</v>
      </c>
      <c r="N5" s="50" t="s">
        <v>75</v>
      </c>
      <c r="O5" s="50"/>
      <c r="P5" s="50"/>
    </row>
    <row r="6" customFormat="false" ht="16.5" hidden="false" customHeight="true" outlineLevel="0" collapsed="false">
      <c r="B6" s="51" t="n">
        <v>1</v>
      </c>
      <c r="C6" s="31" t="s">
        <v>76</v>
      </c>
      <c r="D6" s="7" t="s">
        <v>77</v>
      </c>
      <c r="E6" s="52" t="s">
        <v>78</v>
      </c>
      <c r="F6" s="53" t="s">
        <v>13</v>
      </c>
      <c r="G6" s="7" t="s">
        <v>79</v>
      </c>
      <c r="H6" s="54" t="n">
        <v>1</v>
      </c>
      <c r="I6" s="55" t="n">
        <v>20</v>
      </c>
      <c r="J6" s="37" t="n">
        <v>18</v>
      </c>
      <c r="K6" s="56" t="n">
        <f aca="false">IFERROR(J6-I6,"")</f>
        <v>-2</v>
      </c>
      <c r="L6" s="7" t="str">
        <f aca="false">IF(J6="","📋 Geplant",IF(J6&gt;I6,"🔴 Überzogen",IF(J6=I6,"✅ Abgeschlossen","🟡 Läuft")))</f>
        <v>🟡 Läuft</v>
      </c>
      <c r="N6" s="31" t="s">
        <v>80</v>
      </c>
      <c r="O6" s="31" t="s">
        <v>67</v>
      </c>
      <c r="P6" s="31" t="s">
        <v>68</v>
      </c>
    </row>
    <row r="7" customFormat="false" ht="16.5" hidden="false" customHeight="true" outlineLevel="0" collapsed="false">
      <c r="B7" s="57" t="n">
        <v>2</v>
      </c>
      <c r="C7" s="31" t="s">
        <v>76</v>
      </c>
      <c r="D7" s="17" t="s">
        <v>77</v>
      </c>
      <c r="E7" s="52" t="s">
        <v>78</v>
      </c>
      <c r="F7" s="58" t="s">
        <v>13</v>
      </c>
      <c r="G7" s="17" t="s">
        <v>81</v>
      </c>
      <c r="H7" s="54" t="n">
        <v>2</v>
      </c>
      <c r="I7" s="55" t="n">
        <v>20</v>
      </c>
      <c r="J7" s="37" t="n">
        <v>22</v>
      </c>
      <c r="K7" s="59" t="n">
        <f aca="false">IFERROR(J7-I7,"")</f>
        <v>2</v>
      </c>
      <c r="L7" s="17" t="str">
        <f aca="false">IF(J7="","📋 Geplant",IF(J7&gt;I7,"🔴 Überzogen",IF(J7=I7,"✅ Abgeschlossen","🟡 Läuft")))</f>
        <v>🔴 Überzogen</v>
      </c>
      <c r="N7" s="60" t="s">
        <v>76</v>
      </c>
      <c r="O7" s="7" t="s">
        <v>77</v>
      </c>
      <c r="P7" s="52" t="s">
        <v>78</v>
      </c>
    </row>
    <row r="8" customFormat="false" ht="16.5" hidden="false" customHeight="true" outlineLevel="0" collapsed="false">
      <c r="B8" s="51" t="n">
        <v>3</v>
      </c>
      <c r="C8" s="31" t="s">
        <v>76</v>
      </c>
      <c r="D8" s="7" t="s">
        <v>77</v>
      </c>
      <c r="E8" s="52" t="s">
        <v>78</v>
      </c>
      <c r="F8" s="53" t="s">
        <v>13</v>
      </c>
      <c r="G8" s="7" t="s">
        <v>82</v>
      </c>
      <c r="H8" s="54" t="n">
        <v>3</v>
      </c>
      <c r="I8" s="55" t="n">
        <v>20</v>
      </c>
      <c r="J8" s="37" t="n">
        <v>20</v>
      </c>
      <c r="K8" s="56" t="n">
        <f aca="false">IFERROR(J8-I8,"")</f>
        <v>0</v>
      </c>
      <c r="L8" s="7" t="str">
        <f aca="false">IF(J8="","📋 Geplant",IF(J8&gt;I8,"🔴 Überzogen",IF(J8=I8,"✅ Abgeschlossen","🟡 Läuft")))</f>
        <v>✅ Abgeschlossen</v>
      </c>
      <c r="N8" s="61" t="s">
        <v>83</v>
      </c>
      <c r="O8" s="17" t="s">
        <v>84</v>
      </c>
      <c r="P8" s="62" t="s">
        <v>85</v>
      </c>
    </row>
    <row r="9" customFormat="false" ht="16.5" hidden="false" customHeight="true" outlineLevel="0" collapsed="false">
      <c r="B9" s="57" t="n">
        <v>4</v>
      </c>
      <c r="C9" s="31" t="s">
        <v>76</v>
      </c>
      <c r="D9" s="17" t="s">
        <v>77</v>
      </c>
      <c r="E9" s="52" t="s">
        <v>78</v>
      </c>
      <c r="F9" s="58" t="s">
        <v>13</v>
      </c>
      <c r="G9" s="17" t="s">
        <v>86</v>
      </c>
      <c r="H9" s="54" t="n">
        <v>4</v>
      </c>
      <c r="I9" s="55" t="n">
        <v>20</v>
      </c>
      <c r="J9" s="37" t="n">
        <v>19</v>
      </c>
      <c r="K9" s="59" t="n">
        <f aca="false">IFERROR(J9-I9,"")</f>
        <v>-1</v>
      </c>
      <c r="L9" s="17" t="str">
        <f aca="false">IF(J9="","📋 Geplant",IF(J9&gt;I9,"🔴 Überzogen",IF(J9=I9,"✅ Abgeschlossen","🟡 Läuft")))</f>
        <v>🟡 Läuft</v>
      </c>
      <c r="N9" s="60" t="s">
        <v>87</v>
      </c>
      <c r="O9" s="7" t="s">
        <v>88</v>
      </c>
      <c r="P9" s="52" t="s">
        <v>78</v>
      </c>
    </row>
    <row r="10" customFormat="false" ht="16.5" hidden="false" customHeight="true" outlineLevel="0" collapsed="false">
      <c r="B10" s="51" t="n">
        <v>5</v>
      </c>
      <c r="C10" s="31" t="s">
        <v>76</v>
      </c>
      <c r="D10" s="7" t="s">
        <v>77</v>
      </c>
      <c r="E10" s="52" t="s">
        <v>78</v>
      </c>
      <c r="F10" s="53" t="s">
        <v>13</v>
      </c>
      <c r="G10" s="7" t="s">
        <v>89</v>
      </c>
      <c r="H10" s="54" t="n">
        <v>5</v>
      </c>
      <c r="I10" s="55" t="n">
        <v>20</v>
      </c>
      <c r="J10" s="37"/>
      <c r="K10" s="56" t="n">
        <f aca="false">IFERROR(J10-I10,"")</f>
        <v>-20</v>
      </c>
      <c r="L10" s="7" t="str">
        <f aca="false">IF(J10="","📋 Geplant",IF(J10&gt;I10,"🔴 Überzogen",IF(J10=I10,"✅ Abgeschlossen","🟡 Läuft")))</f>
        <v>📋 Geplant</v>
      </c>
      <c r="N10" s="61" t="s">
        <v>90</v>
      </c>
      <c r="O10" s="17" t="s">
        <v>91</v>
      </c>
      <c r="P10" s="62" t="s">
        <v>85</v>
      </c>
    </row>
    <row r="11" customFormat="false" ht="16.5" hidden="false" customHeight="true" outlineLevel="0" collapsed="false">
      <c r="B11" s="57" t="n">
        <v>6</v>
      </c>
      <c r="C11" s="31" t="s">
        <v>76</v>
      </c>
      <c r="D11" s="17" t="s">
        <v>77</v>
      </c>
      <c r="E11" s="52" t="s">
        <v>78</v>
      </c>
      <c r="F11" s="58" t="s">
        <v>13</v>
      </c>
      <c r="G11" s="17" t="s">
        <v>92</v>
      </c>
      <c r="H11" s="54" t="n">
        <v>6</v>
      </c>
      <c r="I11" s="55" t="n">
        <v>20</v>
      </c>
      <c r="J11" s="37"/>
      <c r="K11" s="59" t="n">
        <f aca="false">IFERROR(J11-I11,"")</f>
        <v>-20</v>
      </c>
      <c r="L11" s="17" t="str">
        <f aca="false">IF(J11="","📋 Geplant",IF(J11&gt;I11,"🔴 Überzogen",IF(J11=I11,"✅ Abgeschlossen","🟡 Läuft")))</f>
        <v>📋 Geplant</v>
      </c>
      <c r="N11" s="60" t="s">
        <v>93</v>
      </c>
      <c r="O11" s="7" t="s">
        <v>94</v>
      </c>
      <c r="P11" s="63" t="s">
        <v>95</v>
      </c>
    </row>
    <row r="12" customFormat="false" ht="16.5" hidden="false" customHeight="true" outlineLevel="0" collapsed="false">
      <c r="B12" s="51" t="n">
        <v>7</v>
      </c>
      <c r="C12" s="31" t="s">
        <v>76</v>
      </c>
      <c r="D12" s="7" t="s">
        <v>77</v>
      </c>
      <c r="E12" s="52" t="s">
        <v>78</v>
      </c>
      <c r="F12" s="53" t="s">
        <v>16</v>
      </c>
      <c r="G12" s="7" t="s">
        <v>79</v>
      </c>
      <c r="H12" s="54" t="n">
        <v>1</v>
      </c>
      <c r="I12" s="55" t="n">
        <v>60</v>
      </c>
      <c r="J12" s="37" t="n">
        <v>58</v>
      </c>
      <c r="K12" s="56" t="n">
        <f aca="false">IFERROR(J12-I12,"")</f>
        <v>-2</v>
      </c>
      <c r="L12" s="7" t="str">
        <f aca="false">IF(J12="","📋 Geplant",IF(J12&gt;I12,"🔴 Überzogen",IF(J12=I12,"✅ Abgeschlossen","🟡 Läuft")))</f>
        <v>🟡 Läuft</v>
      </c>
    </row>
    <row r="13" customFormat="false" ht="18" hidden="false" customHeight="true" outlineLevel="0" collapsed="false">
      <c r="B13" s="57" t="n">
        <v>8</v>
      </c>
      <c r="C13" s="31" t="s">
        <v>76</v>
      </c>
      <c r="D13" s="17" t="s">
        <v>77</v>
      </c>
      <c r="E13" s="52" t="s">
        <v>78</v>
      </c>
      <c r="F13" s="58" t="s">
        <v>16</v>
      </c>
      <c r="G13" s="17" t="s">
        <v>81</v>
      </c>
      <c r="H13" s="54" t="n">
        <v>2</v>
      </c>
      <c r="I13" s="55" t="n">
        <v>60</v>
      </c>
      <c r="J13" s="37" t="n">
        <v>65</v>
      </c>
      <c r="K13" s="59" t="n">
        <f aca="false">IFERROR(J13-I13,"")</f>
        <v>5</v>
      </c>
      <c r="L13" s="17" t="str">
        <f aca="false">IF(J13="","📋 Geplant",IF(J13&gt;I13,"🔴 Überzogen",IF(J13=I13,"✅ Abgeschlossen","🟡 Läuft")))</f>
        <v>🔴 Überzogen</v>
      </c>
      <c r="N13" s="50" t="s">
        <v>96</v>
      </c>
      <c r="O13" s="50"/>
      <c r="P13" s="50"/>
    </row>
    <row r="14" customFormat="false" ht="16.5" hidden="false" customHeight="true" outlineLevel="0" collapsed="false">
      <c r="B14" s="51" t="n">
        <v>9</v>
      </c>
      <c r="C14" s="31" t="s">
        <v>76</v>
      </c>
      <c r="D14" s="7" t="s">
        <v>77</v>
      </c>
      <c r="E14" s="52" t="s">
        <v>78</v>
      </c>
      <c r="F14" s="53" t="s">
        <v>16</v>
      </c>
      <c r="G14" s="7" t="s">
        <v>82</v>
      </c>
      <c r="H14" s="54" t="n">
        <v>3</v>
      </c>
      <c r="I14" s="55" t="n">
        <v>60</v>
      </c>
      <c r="J14" s="37" t="n">
        <v>60</v>
      </c>
      <c r="K14" s="56" t="n">
        <f aca="false">IFERROR(J14-I14,"")</f>
        <v>0</v>
      </c>
      <c r="L14" s="7" t="str">
        <f aca="false">IF(J14="","📋 Geplant",IF(J14&gt;I14,"🔴 Überzogen",IF(J14=I14,"✅ Abgeschlossen","🟡 Läuft")))</f>
        <v>✅ Abgeschlossen</v>
      </c>
      <c r="N14" s="31" t="s">
        <v>80</v>
      </c>
      <c r="O14" s="31" t="s">
        <v>72</v>
      </c>
      <c r="P14" s="31" t="s">
        <v>73</v>
      </c>
    </row>
    <row r="15" customFormat="false" ht="16.5" hidden="false" customHeight="true" outlineLevel="0" collapsed="false">
      <c r="B15" s="57" t="n">
        <v>10</v>
      </c>
      <c r="C15" s="31" t="s">
        <v>76</v>
      </c>
      <c r="D15" s="17" t="s">
        <v>77</v>
      </c>
      <c r="E15" s="52" t="s">
        <v>78</v>
      </c>
      <c r="F15" s="58" t="s">
        <v>16</v>
      </c>
      <c r="G15" s="17" t="s">
        <v>86</v>
      </c>
      <c r="H15" s="54" t="n">
        <v>4</v>
      </c>
      <c r="I15" s="55" t="n">
        <v>55</v>
      </c>
      <c r="J15" s="37"/>
      <c r="K15" s="59" t="n">
        <f aca="false">IFERROR(J15-I15,"")</f>
        <v>-55</v>
      </c>
      <c r="L15" s="17" t="str">
        <f aca="false">IF(J15="","📋 Geplant",IF(J15&gt;I15,"🔴 Überzogen",IF(J15=I15,"✅ Abgeschlossen","🟡 Läuft")))</f>
        <v>📋 Geplant</v>
      </c>
      <c r="N15" s="60" t="s">
        <v>76</v>
      </c>
      <c r="O15" s="64" t="n">
        <f aca="false">IFERROR(SUMIF(Projektzuordnung!$C$6:$C$115,"P001",Projektzuordnung!$I$6:$I$115),0)</f>
        <v>895</v>
      </c>
      <c r="P15" s="65" t="n">
        <f aca="false">IFERROR(SUMIF(Projektzuordnung!$C$6:$C$115,"P001",Projektzuordnung!$J$6:$J$115),0)</f>
        <v>574</v>
      </c>
    </row>
    <row r="16" customFormat="false" ht="16.5" hidden="false" customHeight="true" outlineLevel="0" collapsed="false">
      <c r="B16" s="51" t="n">
        <v>11</v>
      </c>
      <c r="C16" s="31" t="s">
        <v>76</v>
      </c>
      <c r="D16" s="7" t="s">
        <v>77</v>
      </c>
      <c r="E16" s="52" t="s">
        <v>78</v>
      </c>
      <c r="F16" s="53" t="s">
        <v>19</v>
      </c>
      <c r="G16" s="7" t="s">
        <v>79</v>
      </c>
      <c r="H16" s="54" t="n">
        <v>1</v>
      </c>
      <c r="I16" s="55" t="n">
        <v>45</v>
      </c>
      <c r="J16" s="37" t="n">
        <v>42</v>
      </c>
      <c r="K16" s="56" t="n">
        <f aca="false">IFERROR(J16-I16,"")</f>
        <v>-3</v>
      </c>
      <c r="L16" s="7" t="str">
        <f aca="false">IF(J16="","📋 Geplant",IF(J16&gt;I16,"🔴 Überzogen",IF(J16=I16,"✅ Abgeschlossen","🟡 Läuft")))</f>
        <v>🟡 Läuft</v>
      </c>
      <c r="N16" s="61" t="s">
        <v>83</v>
      </c>
      <c r="O16" s="12" t="n">
        <f aca="false">IFERROR(SUMIF(Projektzuordnung!$C$6:$C$115,"P002",Projektzuordnung!$I$6:$I$115),0)</f>
        <v>665</v>
      </c>
      <c r="P16" s="66" t="n">
        <f aca="false">IFERROR(SUMIF(Projektzuordnung!$C$6:$C$115,"P002",Projektzuordnung!$J$6:$J$115),0)</f>
        <v>463</v>
      </c>
    </row>
    <row r="17" customFormat="false" ht="16.5" hidden="false" customHeight="true" outlineLevel="0" collapsed="false">
      <c r="B17" s="57" t="n">
        <v>12</v>
      </c>
      <c r="C17" s="31" t="s">
        <v>76</v>
      </c>
      <c r="D17" s="17" t="s">
        <v>77</v>
      </c>
      <c r="E17" s="52" t="s">
        <v>78</v>
      </c>
      <c r="F17" s="58" t="s">
        <v>19</v>
      </c>
      <c r="G17" s="17" t="s">
        <v>81</v>
      </c>
      <c r="H17" s="54" t="n">
        <v>2</v>
      </c>
      <c r="I17" s="55" t="n">
        <v>45</v>
      </c>
      <c r="J17" s="37" t="n">
        <v>48</v>
      </c>
      <c r="K17" s="59" t="n">
        <f aca="false">IFERROR(J17-I17,"")</f>
        <v>3</v>
      </c>
      <c r="L17" s="17" t="str">
        <f aca="false">IF(J17="","📋 Geplant",IF(J17&gt;I17,"🔴 Überzogen",IF(J17=I17,"✅ Abgeschlossen","🟡 Läuft")))</f>
        <v>🔴 Überzogen</v>
      </c>
      <c r="N17" s="60" t="s">
        <v>87</v>
      </c>
      <c r="O17" s="64" t="n">
        <f aca="false">IFERROR(SUMIF(Projektzuordnung!$C$6:$C$115,"P003",Projektzuordnung!$I$6:$I$115),0)</f>
        <v>380</v>
      </c>
      <c r="P17" s="65" t="n">
        <f aca="false">IFERROR(SUMIF(Projektzuordnung!$C$6:$C$115,"P003",Projektzuordnung!$J$6:$J$115),0)</f>
        <v>375</v>
      </c>
    </row>
    <row r="18" customFormat="false" ht="16.5" hidden="false" customHeight="true" outlineLevel="0" collapsed="false">
      <c r="B18" s="51" t="n">
        <v>13</v>
      </c>
      <c r="C18" s="31" t="s">
        <v>76</v>
      </c>
      <c r="D18" s="7" t="s">
        <v>77</v>
      </c>
      <c r="E18" s="52" t="s">
        <v>78</v>
      </c>
      <c r="F18" s="53" t="s">
        <v>19</v>
      </c>
      <c r="G18" s="7" t="s">
        <v>82</v>
      </c>
      <c r="H18" s="54" t="n">
        <v>3</v>
      </c>
      <c r="I18" s="55" t="n">
        <v>40</v>
      </c>
      <c r="J18" s="37" t="n">
        <v>38</v>
      </c>
      <c r="K18" s="56" t="n">
        <f aca="false">IFERROR(J18-I18,"")</f>
        <v>-2</v>
      </c>
      <c r="L18" s="7" t="str">
        <f aca="false">IF(J18="","📋 Geplant",IF(J18&gt;I18,"🔴 Überzogen",IF(J18=I18,"✅ Abgeschlossen","🟡 Läuft")))</f>
        <v>🟡 Läuft</v>
      </c>
      <c r="N18" s="61" t="s">
        <v>90</v>
      </c>
      <c r="O18" s="12" t="n">
        <f aca="false">IFERROR(SUMIF(Projektzuordnung!$C$6:$C$115,"P004",Projektzuordnung!$I$6:$I$115),0)</f>
        <v>1260</v>
      </c>
      <c r="P18" s="66" t="n">
        <f aca="false">IFERROR(SUMIF(Projektzuordnung!$C$6:$C$115,"P004",Projektzuordnung!$J$6:$J$115),0)</f>
        <v>0</v>
      </c>
    </row>
    <row r="19" customFormat="false" ht="16.5" hidden="false" customHeight="true" outlineLevel="0" collapsed="false">
      <c r="B19" s="57" t="n">
        <v>14</v>
      </c>
      <c r="C19" s="31" t="s">
        <v>76</v>
      </c>
      <c r="D19" s="17" t="s">
        <v>77</v>
      </c>
      <c r="E19" s="52" t="s">
        <v>78</v>
      </c>
      <c r="F19" s="58" t="s">
        <v>22</v>
      </c>
      <c r="G19" s="17" t="s">
        <v>81</v>
      </c>
      <c r="H19" s="54" t="n">
        <v>2</v>
      </c>
      <c r="I19" s="55" t="n">
        <v>70</v>
      </c>
      <c r="J19" s="37" t="n">
        <v>68</v>
      </c>
      <c r="K19" s="59" t="n">
        <f aca="false">IFERROR(J19-I19,"")</f>
        <v>-2</v>
      </c>
      <c r="L19" s="17" t="str">
        <f aca="false">IF(J19="","📋 Geplant",IF(J19&gt;I19,"🔴 Überzogen",IF(J19=I19,"✅ Abgeschlossen","🟡 Läuft")))</f>
        <v>🟡 Läuft</v>
      </c>
      <c r="N19" s="60" t="s">
        <v>93</v>
      </c>
      <c r="O19" s="64" t="n">
        <f aca="false">IFERROR(SUMIF(Projektzuordnung!$C$6:$C$115,"P005",Projektzuordnung!$I$6:$I$115),0)</f>
        <v>1230</v>
      </c>
      <c r="P19" s="65" t="n">
        <f aca="false">IFERROR(SUMIF(Projektzuordnung!$C$6:$C$115,"P005",Projektzuordnung!$J$6:$J$115),0)</f>
        <v>72</v>
      </c>
    </row>
    <row r="20" customFormat="false" ht="16.5" hidden="false" customHeight="true" outlineLevel="0" collapsed="false">
      <c r="B20" s="51" t="n">
        <v>15</v>
      </c>
      <c r="C20" s="31" t="s">
        <v>76</v>
      </c>
      <c r="D20" s="7" t="s">
        <v>77</v>
      </c>
      <c r="E20" s="52" t="s">
        <v>78</v>
      </c>
      <c r="F20" s="53" t="s">
        <v>22</v>
      </c>
      <c r="G20" s="7" t="s">
        <v>82</v>
      </c>
      <c r="H20" s="54" t="n">
        <v>3</v>
      </c>
      <c r="I20" s="55" t="n">
        <v>70</v>
      </c>
      <c r="J20" s="37" t="n">
        <v>72</v>
      </c>
      <c r="K20" s="56" t="n">
        <f aca="false">IFERROR(J20-I20,"")</f>
        <v>2</v>
      </c>
      <c r="L20" s="7" t="str">
        <f aca="false">IF(J20="","📋 Geplant",IF(J20&gt;I20,"🔴 Überzogen",IF(J20=I20,"✅ Abgeschlossen","🟡 Läuft")))</f>
        <v>🔴 Überzogen</v>
      </c>
    </row>
    <row r="21" customFormat="false" ht="16.5" hidden="false" customHeight="true" outlineLevel="0" collapsed="false">
      <c r="B21" s="57" t="n">
        <v>16</v>
      </c>
      <c r="C21" s="31" t="s">
        <v>76</v>
      </c>
      <c r="D21" s="17" t="s">
        <v>77</v>
      </c>
      <c r="E21" s="52" t="s">
        <v>78</v>
      </c>
      <c r="F21" s="58" t="s">
        <v>22</v>
      </c>
      <c r="G21" s="17" t="s">
        <v>86</v>
      </c>
      <c r="H21" s="54" t="n">
        <v>4</v>
      </c>
      <c r="I21" s="55" t="n">
        <v>70</v>
      </c>
      <c r="J21" s="37"/>
      <c r="K21" s="59" t="n">
        <f aca="false">IFERROR(J21-I21,"")</f>
        <v>-70</v>
      </c>
      <c r="L21" s="17" t="str">
        <f aca="false">IF(J21="","📋 Geplant",IF(J21&gt;I21,"🔴 Überzogen",IF(J21=I21,"✅ Abgeschlossen","🟡 Läuft")))</f>
        <v>📋 Geplant</v>
      </c>
    </row>
    <row r="22" customFormat="false" ht="16.5" hidden="false" customHeight="true" outlineLevel="0" collapsed="false">
      <c r="B22" s="51" t="n">
        <v>17</v>
      </c>
      <c r="C22" s="31" t="s">
        <v>76</v>
      </c>
      <c r="D22" s="7" t="s">
        <v>77</v>
      </c>
      <c r="E22" s="52" t="s">
        <v>78</v>
      </c>
      <c r="F22" s="53" t="s">
        <v>22</v>
      </c>
      <c r="G22" s="7" t="s">
        <v>89</v>
      </c>
      <c r="H22" s="54" t="n">
        <v>5</v>
      </c>
      <c r="I22" s="55" t="n">
        <v>65</v>
      </c>
      <c r="J22" s="37"/>
      <c r="K22" s="56" t="n">
        <f aca="false">IFERROR(J22-I22,"")</f>
        <v>-65</v>
      </c>
      <c r="L22" s="7" t="str">
        <f aca="false">IF(J22="","📋 Geplant",IF(J22&gt;I22,"🔴 Überzogen",IF(J22=I22,"✅ Abgeschlossen","🟡 Läuft")))</f>
        <v>📋 Geplant</v>
      </c>
    </row>
    <row r="23" customFormat="false" ht="16.5" hidden="false" customHeight="true" outlineLevel="0" collapsed="false">
      <c r="B23" s="57" t="n">
        <v>18</v>
      </c>
      <c r="C23" s="31" t="s">
        <v>76</v>
      </c>
      <c r="D23" s="17" t="s">
        <v>77</v>
      </c>
      <c r="E23" s="52" t="s">
        <v>78</v>
      </c>
      <c r="F23" s="58" t="s">
        <v>24</v>
      </c>
      <c r="G23" s="17" t="s">
        <v>86</v>
      </c>
      <c r="H23" s="54" t="n">
        <v>4</v>
      </c>
      <c r="I23" s="55" t="n">
        <v>30</v>
      </c>
      <c r="J23" s="37"/>
      <c r="K23" s="59" t="n">
        <f aca="false">IFERROR(J23-I23,"")</f>
        <v>-30</v>
      </c>
      <c r="L23" s="17" t="str">
        <f aca="false">IF(J23="","📋 Geplant",IF(J23&gt;I23,"🔴 Überzogen",IF(J23=I23,"✅ Abgeschlossen","🟡 Läuft")))</f>
        <v>📋 Geplant</v>
      </c>
    </row>
    <row r="24" customFormat="false" ht="16.5" hidden="false" customHeight="true" outlineLevel="0" collapsed="false">
      <c r="B24" s="51" t="n">
        <v>19</v>
      </c>
      <c r="C24" s="31" t="s">
        <v>76</v>
      </c>
      <c r="D24" s="7" t="s">
        <v>77</v>
      </c>
      <c r="E24" s="52" t="s">
        <v>78</v>
      </c>
      <c r="F24" s="53" t="s">
        <v>24</v>
      </c>
      <c r="G24" s="7" t="s">
        <v>89</v>
      </c>
      <c r="H24" s="54" t="n">
        <v>5</v>
      </c>
      <c r="I24" s="55" t="n">
        <v>30</v>
      </c>
      <c r="J24" s="37"/>
      <c r="K24" s="56" t="n">
        <f aca="false">IFERROR(J24-I24,"")</f>
        <v>-30</v>
      </c>
      <c r="L24" s="7" t="str">
        <f aca="false">IF(J24="","📋 Geplant",IF(J24&gt;I24,"🔴 Überzogen",IF(J24=I24,"✅ Abgeschlossen","🟡 Läuft")))</f>
        <v>📋 Geplant</v>
      </c>
    </row>
    <row r="25" customFormat="false" ht="16.5" hidden="false" customHeight="true" outlineLevel="0" collapsed="false">
      <c r="B25" s="57" t="n">
        <v>20</v>
      </c>
      <c r="C25" s="31" t="s">
        <v>76</v>
      </c>
      <c r="D25" s="17" t="s">
        <v>77</v>
      </c>
      <c r="E25" s="52" t="s">
        <v>78</v>
      </c>
      <c r="F25" s="58" t="s">
        <v>24</v>
      </c>
      <c r="G25" s="17" t="s">
        <v>92</v>
      </c>
      <c r="H25" s="54" t="n">
        <v>6</v>
      </c>
      <c r="I25" s="55" t="n">
        <v>30</v>
      </c>
      <c r="J25" s="37"/>
      <c r="K25" s="59" t="n">
        <f aca="false">IFERROR(J25-I25,"")</f>
        <v>-30</v>
      </c>
      <c r="L25" s="17" t="str">
        <f aca="false">IF(J25="","📋 Geplant",IF(J25&gt;I25,"🔴 Überzogen",IF(J25=I25,"✅ Abgeschlossen","🟡 Läuft")))</f>
        <v>📋 Geplant</v>
      </c>
    </row>
    <row r="26" customFormat="false" ht="16.5" hidden="false" customHeight="true" outlineLevel="0" collapsed="false">
      <c r="B26" s="51" t="n">
        <v>21</v>
      </c>
      <c r="C26" s="31" t="s">
        <v>83</v>
      </c>
      <c r="D26" s="7" t="s">
        <v>84</v>
      </c>
      <c r="E26" s="62" t="s">
        <v>85</v>
      </c>
      <c r="F26" s="53" t="s">
        <v>30</v>
      </c>
      <c r="G26" s="7" t="s">
        <v>79</v>
      </c>
      <c r="H26" s="54" t="n">
        <v>1</v>
      </c>
      <c r="I26" s="55" t="n">
        <v>80</v>
      </c>
      <c r="J26" s="37" t="n">
        <v>75</v>
      </c>
      <c r="K26" s="56" t="n">
        <f aca="false">IFERROR(J26-I26,"")</f>
        <v>-5</v>
      </c>
      <c r="L26" s="7" t="str">
        <f aca="false">IF(J26="","📋 Geplant",IF(J26&gt;I26,"🔴 Überzogen",IF(J26=I26,"✅ Abgeschlossen","🟡 Läuft")))</f>
        <v>🟡 Läuft</v>
      </c>
    </row>
    <row r="27" customFormat="false" ht="16.5" hidden="false" customHeight="true" outlineLevel="0" collapsed="false">
      <c r="B27" s="57" t="n">
        <v>22</v>
      </c>
      <c r="C27" s="31" t="s">
        <v>83</v>
      </c>
      <c r="D27" s="17" t="s">
        <v>84</v>
      </c>
      <c r="E27" s="62" t="s">
        <v>85</v>
      </c>
      <c r="F27" s="58" t="s">
        <v>30</v>
      </c>
      <c r="G27" s="17" t="s">
        <v>81</v>
      </c>
      <c r="H27" s="54" t="n">
        <v>2</v>
      </c>
      <c r="I27" s="55" t="n">
        <v>80</v>
      </c>
      <c r="J27" s="37" t="n">
        <v>82</v>
      </c>
      <c r="K27" s="59" t="n">
        <f aca="false">IFERROR(J27-I27,"")</f>
        <v>2</v>
      </c>
      <c r="L27" s="17" t="str">
        <f aca="false">IF(J27="","📋 Geplant",IF(J27&gt;I27,"🔴 Überzogen",IF(J27=I27,"✅ Abgeschlossen","🟡 Läuft")))</f>
        <v>🔴 Überzogen</v>
      </c>
    </row>
    <row r="28" customFormat="false" ht="16.5" hidden="false" customHeight="true" outlineLevel="0" collapsed="false">
      <c r="B28" s="51" t="n">
        <v>23</v>
      </c>
      <c r="C28" s="31" t="s">
        <v>83</v>
      </c>
      <c r="D28" s="7" t="s">
        <v>84</v>
      </c>
      <c r="E28" s="62" t="s">
        <v>85</v>
      </c>
      <c r="F28" s="53" t="s">
        <v>30</v>
      </c>
      <c r="G28" s="7" t="s">
        <v>82</v>
      </c>
      <c r="H28" s="54" t="n">
        <v>3</v>
      </c>
      <c r="I28" s="55" t="n">
        <v>75</v>
      </c>
      <c r="J28" s="37" t="n">
        <v>74</v>
      </c>
      <c r="K28" s="56" t="n">
        <f aca="false">IFERROR(J28-I28,"")</f>
        <v>-1</v>
      </c>
      <c r="L28" s="7" t="str">
        <f aca="false">IF(J28="","📋 Geplant",IF(J28&gt;I28,"🔴 Überzogen",IF(J28=I28,"✅ Abgeschlossen","🟡 Läuft")))</f>
        <v>🟡 Läuft</v>
      </c>
    </row>
    <row r="29" customFormat="false" ht="16.5" hidden="false" customHeight="true" outlineLevel="0" collapsed="false">
      <c r="B29" s="57" t="n">
        <v>24</v>
      </c>
      <c r="C29" s="31" t="s">
        <v>83</v>
      </c>
      <c r="D29" s="17" t="s">
        <v>84</v>
      </c>
      <c r="E29" s="62" t="s">
        <v>85</v>
      </c>
      <c r="F29" s="58" t="s">
        <v>30</v>
      </c>
      <c r="G29" s="17" t="s">
        <v>86</v>
      </c>
      <c r="H29" s="54" t="n">
        <v>4</v>
      </c>
      <c r="I29" s="55" t="n">
        <v>80</v>
      </c>
      <c r="J29" s="37"/>
      <c r="K29" s="59" t="n">
        <f aca="false">IFERROR(J29-I29,"")</f>
        <v>-80</v>
      </c>
      <c r="L29" s="17" t="str">
        <f aca="false">IF(J29="","📋 Geplant",IF(J29&gt;I29,"🔴 Überzogen",IF(J29=I29,"✅ Abgeschlossen","🟡 Läuft")))</f>
        <v>📋 Geplant</v>
      </c>
    </row>
    <row r="30" customFormat="false" ht="16.5" hidden="false" customHeight="true" outlineLevel="0" collapsed="false">
      <c r="B30" s="51" t="n">
        <v>25</v>
      </c>
      <c r="C30" s="31" t="s">
        <v>83</v>
      </c>
      <c r="D30" s="7" t="s">
        <v>84</v>
      </c>
      <c r="E30" s="62" t="s">
        <v>85</v>
      </c>
      <c r="F30" s="53" t="s">
        <v>30</v>
      </c>
      <c r="G30" s="7" t="s">
        <v>89</v>
      </c>
      <c r="H30" s="54" t="n">
        <v>5</v>
      </c>
      <c r="I30" s="55" t="n">
        <v>75</v>
      </c>
      <c r="J30" s="37"/>
      <c r="K30" s="56" t="n">
        <f aca="false">IFERROR(J30-I30,"")</f>
        <v>-75</v>
      </c>
      <c r="L30" s="7" t="str">
        <f aca="false">IF(J30="","📋 Geplant",IF(J30&gt;I30,"🔴 Überzogen",IF(J30=I30,"✅ Abgeschlossen","🟡 Läuft")))</f>
        <v>📋 Geplant</v>
      </c>
    </row>
    <row r="31" customFormat="false" ht="16.5" hidden="false" customHeight="true" outlineLevel="0" collapsed="false">
      <c r="B31" s="57" t="n">
        <v>26</v>
      </c>
      <c r="C31" s="31" t="s">
        <v>83</v>
      </c>
      <c r="D31" s="17" t="s">
        <v>84</v>
      </c>
      <c r="E31" s="62" t="s">
        <v>85</v>
      </c>
      <c r="F31" s="58" t="s">
        <v>22</v>
      </c>
      <c r="G31" s="17" t="s">
        <v>79</v>
      </c>
      <c r="H31" s="54" t="n">
        <v>1</v>
      </c>
      <c r="I31" s="55" t="n">
        <v>30</v>
      </c>
      <c r="J31" s="37" t="n">
        <v>28</v>
      </c>
      <c r="K31" s="59" t="n">
        <f aca="false">IFERROR(J31-I31,"")</f>
        <v>-2</v>
      </c>
      <c r="L31" s="17" t="str">
        <f aca="false">IF(J31="","📋 Geplant",IF(J31&gt;I31,"🔴 Überzogen",IF(J31=I31,"✅ Abgeschlossen","🟡 Läuft")))</f>
        <v>🟡 Läuft</v>
      </c>
    </row>
    <row r="32" customFormat="false" ht="16.5" hidden="false" customHeight="true" outlineLevel="0" collapsed="false">
      <c r="B32" s="51" t="n">
        <v>27</v>
      </c>
      <c r="C32" s="31" t="s">
        <v>83</v>
      </c>
      <c r="D32" s="7" t="s">
        <v>84</v>
      </c>
      <c r="E32" s="62" t="s">
        <v>85</v>
      </c>
      <c r="F32" s="53" t="s">
        <v>22</v>
      </c>
      <c r="G32" s="7" t="s">
        <v>81</v>
      </c>
      <c r="H32" s="54" t="n">
        <v>2</v>
      </c>
      <c r="I32" s="55" t="n">
        <v>30</v>
      </c>
      <c r="J32" s="37" t="n">
        <v>32</v>
      </c>
      <c r="K32" s="56" t="n">
        <f aca="false">IFERROR(J32-I32,"")</f>
        <v>2</v>
      </c>
      <c r="L32" s="7" t="str">
        <f aca="false">IF(J32="","📋 Geplant",IF(J32&gt;I32,"🔴 Überzogen",IF(J32=I32,"✅ Abgeschlossen","🟡 Läuft")))</f>
        <v>🔴 Überzogen</v>
      </c>
    </row>
    <row r="33" customFormat="false" ht="16.5" hidden="false" customHeight="true" outlineLevel="0" collapsed="false">
      <c r="B33" s="57" t="n">
        <v>28</v>
      </c>
      <c r="C33" s="31" t="s">
        <v>83</v>
      </c>
      <c r="D33" s="17" t="s">
        <v>84</v>
      </c>
      <c r="E33" s="62" t="s">
        <v>85</v>
      </c>
      <c r="F33" s="58" t="s">
        <v>19</v>
      </c>
      <c r="G33" s="17" t="s">
        <v>82</v>
      </c>
      <c r="H33" s="54" t="n">
        <v>3</v>
      </c>
      <c r="I33" s="55" t="n">
        <v>35</v>
      </c>
      <c r="J33" s="37" t="n">
        <v>33</v>
      </c>
      <c r="K33" s="59" t="n">
        <f aca="false">IFERROR(J33-I33,"")</f>
        <v>-2</v>
      </c>
      <c r="L33" s="17" t="str">
        <f aca="false">IF(J33="","📋 Geplant",IF(J33&gt;I33,"🔴 Überzogen",IF(J33=I33,"✅ Abgeschlossen","🟡 Läuft")))</f>
        <v>🟡 Läuft</v>
      </c>
    </row>
    <row r="34" customFormat="false" ht="16.5" hidden="false" customHeight="true" outlineLevel="0" collapsed="false">
      <c r="B34" s="51" t="n">
        <v>29</v>
      </c>
      <c r="C34" s="31" t="s">
        <v>83</v>
      </c>
      <c r="D34" s="7" t="s">
        <v>84</v>
      </c>
      <c r="E34" s="62" t="s">
        <v>85</v>
      </c>
      <c r="F34" s="53" t="s">
        <v>19</v>
      </c>
      <c r="G34" s="7" t="s">
        <v>86</v>
      </c>
      <c r="H34" s="54" t="n">
        <v>4</v>
      </c>
      <c r="I34" s="55" t="n">
        <v>40</v>
      </c>
      <c r="J34" s="37"/>
      <c r="K34" s="56" t="n">
        <f aca="false">IFERROR(J34-I34,"")</f>
        <v>-40</v>
      </c>
      <c r="L34" s="7" t="str">
        <f aca="false">IF(J34="","📋 Geplant",IF(J34&gt;I34,"🔴 Überzogen",IF(J34=I34,"✅ Abgeschlossen","🟡 Läuft")))</f>
        <v>📋 Geplant</v>
      </c>
    </row>
    <row r="35" customFormat="false" ht="16.5" hidden="false" customHeight="true" outlineLevel="0" collapsed="false">
      <c r="B35" s="57" t="n">
        <v>30</v>
      </c>
      <c r="C35" s="31" t="s">
        <v>83</v>
      </c>
      <c r="D35" s="17" t="s">
        <v>84</v>
      </c>
      <c r="E35" s="62" t="s">
        <v>85</v>
      </c>
      <c r="F35" s="58" t="s">
        <v>24</v>
      </c>
      <c r="G35" s="17" t="s">
        <v>79</v>
      </c>
      <c r="H35" s="54" t="n">
        <v>1</v>
      </c>
      <c r="I35" s="55" t="n">
        <v>40</v>
      </c>
      <c r="J35" s="37" t="n">
        <v>38</v>
      </c>
      <c r="K35" s="59" t="n">
        <f aca="false">IFERROR(J35-I35,"")</f>
        <v>-2</v>
      </c>
      <c r="L35" s="17" t="str">
        <f aca="false">IF(J35="","📋 Geplant",IF(J35&gt;I35,"🔴 Überzogen",IF(J35=I35,"✅ Abgeschlossen","🟡 Läuft")))</f>
        <v>🟡 Läuft</v>
      </c>
    </row>
    <row r="36" customFormat="false" ht="16.5" hidden="false" customHeight="true" outlineLevel="0" collapsed="false">
      <c r="B36" s="51" t="n">
        <v>31</v>
      </c>
      <c r="C36" s="31" t="s">
        <v>83</v>
      </c>
      <c r="D36" s="7" t="s">
        <v>84</v>
      </c>
      <c r="E36" s="62" t="s">
        <v>85</v>
      </c>
      <c r="F36" s="53" t="s">
        <v>24</v>
      </c>
      <c r="G36" s="7" t="s">
        <v>81</v>
      </c>
      <c r="H36" s="54" t="n">
        <v>2</v>
      </c>
      <c r="I36" s="55" t="n">
        <v>40</v>
      </c>
      <c r="J36" s="37" t="n">
        <v>42</v>
      </c>
      <c r="K36" s="56" t="n">
        <f aca="false">IFERROR(J36-I36,"")</f>
        <v>2</v>
      </c>
      <c r="L36" s="7" t="str">
        <f aca="false">IF(J36="","📋 Geplant",IF(J36&gt;I36,"🔴 Überzogen",IF(J36=I36,"✅ Abgeschlossen","🟡 Läuft")))</f>
        <v>🔴 Überzogen</v>
      </c>
    </row>
    <row r="37" customFormat="false" ht="16.5" hidden="false" customHeight="true" outlineLevel="0" collapsed="false">
      <c r="B37" s="57" t="n">
        <v>32</v>
      </c>
      <c r="C37" s="31" t="s">
        <v>83</v>
      </c>
      <c r="D37" s="17" t="s">
        <v>84</v>
      </c>
      <c r="E37" s="62" t="s">
        <v>85</v>
      </c>
      <c r="F37" s="58" t="s">
        <v>24</v>
      </c>
      <c r="G37" s="17" t="s">
        <v>82</v>
      </c>
      <c r="H37" s="54" t="n">
        <v>3</v>
      </c>
      <c r="I37" s="55" t="n">
        <v>40</v>
      </c>
      <c r="J37" s="37" t="n">
        <v>39</v>
      </c>
      <c r="K37" s="59" t="n">
        <f aca="false">IFERROR(J37-I37,"")</f>
        <v>-1</v>
      </c>
      <c r="L37" s="17" t="str">
        <f aca="false">IF(J37="","📋 Geplant",IF(J37&gt;I37,"🔴 Überzogen",IF(J37=I37,"✅ Abgeschlossen","🟡 Läuft")))</f>
        <v>🟡 Läuft</v>
      </c>
    </row>
    <row r="38" customFormat="false" ht="16.5" hidden="false" customHeight="true" outlineLevel="0" collapsed="false">
      <c r="B38" s="51" t="n">
        <v>33</v>
      </c>
      <c r="C38" s="31" t="s">
        <v>87</v>
      </c>
      <c r="D38" s="7" t="s">
        <v>88</v>
      </c>
      <c r="E38" s="52" t="s">
        <v>78</v>
      </c>
      <c r="F38" s="53" t="s">
        <v>27</v>
      </c>
      <c r="G38" s="7" t="s">
        <v>79</v>
      </c>
      <c r="H38" s="54" t="n">
        <v>1</v>
      </c>
      <c r="I38" s="55" t="n">
        <v>60</v>
      </c>
      <c r="J38" s="37" t="n">
        <v>58</v>
      </c>
      <c r="K38" s="56" t="n">
        <f aca="false">IFERROR(J38-I38,"")</f>
        <v>-2</v>
      </c>
      <c r="L38" s="7" t="str">
        <f aca="false">IF(J38="","📋 Geplant",IF(J38&gt;I38,"🔴 Überzogen",IF(J38=I38,"✅ Abgeschlossen","🟡 Läuft")))</f>
        <v>🟡 Läuft</v>
      </c>
    </row>
    <row r="39" customFormat="false" ht="16.5" hidden="false" customHeight="true" outlineLevel="0" collapsed="false">
      <c r="B39" s="57" t="n">
        <v>34</v>
      </c>
      <c r="C39" s="31" t="s">
        <v>87</v>
      </c>
      <c r="D39" s="17" t="s">
        <v>88</v>
      </c>
      <c r="E39" s="52" t="s">
        <v>78</v>
      </c>
      <c r="F39" s="58" t="s">
        <v>27</v>
      </c>
      <c r="G39" s="17" t="s">
        <v>81</v>
      </c>
      <c r="H39" s="54" t="n">
        <v>2</v>
      </c>
      <c r="I39" s="55" t="n">
        <v>60</v>
      </c>
      <c r="J39" s="37" t="n">
        <v>62</v>
      </c>
      <c r="K39" s="59" t="n">
        <f aca="false">IFERROR(J39-I39,"")</f>
        <v>2</v>
      </c>
      <c r="L39" s="17" t="str">
        <f aca="false">IF(J39="","📋 Geplant",IF(J39&gt;I39,"🔴 Überzogen",IF(J39=I39,"✅ Abgeschlossen","🟡 Läuft")))</f>
        <v>🔴 Überzogen</v>
      </c>
    </row>
    <row r="40" customFormat="false" ht="16.5" hidden="false" customHeight="true" outlineLevel="0" collapsed="false">
      <c r="B40" s="51" t="n">
        <v>35</v>
      </c>
      <c r="C40" s="31" t="s">
        <v>87</v>
      </c>
      <c r="D40" s="7" t="s">
        <v>88</v>
      </c>
      <c r="E40" s="52" t="s">
        <v>78</v>
      </c>
      <c r="F40" s="53" t="s">
        <v>27</v>
      </c>
      <c r="G40" s="7" t="s">
        <v>82</v>
      </c>
      <c r="H40" s="54" t="n">
        <v>3</v>
      </c>
      <c r="I40" s="55" t="n">
        <v>55</v>
      </c>
      <c r="J40" s="37" t="n">
        <v>54</v>
      </c>
      <c r="K40" s="56" t="n">
        <f aca="false">IFERROR(J40-I40,"")</f>
        <v>-1</v>
      </c>
      <c r="L40" s="7" t="str">
        <f aca="false">IF(J40="","📋 Geplant",IF(J40&gt;I40,"🔴 Überzogen",IF(J40=I40,"✅ Abgeschlossen","🟡 Läuft")))</f>
        <v>🟡 Läuft</v>
      </c>
    </row>
    <row r="41" customFormat="false" ht="16.5" hidden="false" customHeight="true" outlineLevel="0" collapsed="false">
      <c r="B41" s="57" t="n">
        <v>36</v>
      </c>
      <c r="C41" s="31" t="s">
        <v>87</v>
      </c>
      <c r="D41" s="17" t="s">
        <v>88</v>
      </c>
      <c r="E41" s="52" t="s">
        <v>78</v>
      </c>
      <c r="F41" s="58" t="s">
        <v>22</v>
      </c>
      <c r="G41" s="17" t="s">
        <v>79</v>
      </c>
      <c r="H41" s="54" t="n">
        <v>1</v>
      </c>
      <c r="I41" s="55" t="n">
        <v>40</v>
      </c>
      <c r="J41" s="37" t="n">
        <v>38</v>
      </c>
      <c r="K41" s="59" t="n">
        <f aca="false">IFERROR(J41-I41,"")</f>
        <v>-2</v>
      </c>
      <c r="L41" s="17" t="str">
        <f aca="false">IF(J41="","📋 Geplant",IF(J41&gt;I41,"🔴 Überzogen",IF(J41=I41,"✅ Abgeschlossen","🟡 Läuft")))</f>
        <v>🟡 Läuft</v>
      </c>
    </row>
    <row r="42" customFormat="false" ht="16.5" hidden="false" customHeight="true" outlineLevel="0" collapsed="false">
      <c r="B42" s="51" t="n">
        <v>37</v>
      </c>
      <c r="C42" s="31" t="s">
        <v>87</v>
      </c>
      <c r="D42" s="7" t="s">
        <v>88</v>
      </c>
      <c r="E42" s="52" t="s">
        <v>78</v>
      </c>
      <c r="F42" s="53" t="s">
        <v>34</v>
      </c>
      <c r="G42" s="7" t="s">
        <v>79</v>
      </c>
      <c r="H42" s="54" t="n">
        <v>1</v>
      </c>
      <c r="I42" s="55" t="n">
        <v>50</v>
      </c>
      <c r="J42" s="37" t="n">
        <v>48</v>
      </c>
      <c r="K42" s="56" t="n">
        <f aca="false">IFERROR(J42-I42,"")</f>
        <v>-2</v>
      </c>
      <c r="L42" s="7" t="str">
        <f aca="false">IF(J42="","📋 Geplant",IF(J42&gt;I42,"🔴 Überzogen",IF(J42=I42,"✅ Abgeschlossen","🟡 Läuft")))</f>
        <v>🟡 Läuft</v>
      </c>
    </row>
    <row r="43" customFormat="false" ht="16.5" hidden="false" customHeight="true" outlineLevel="0" collapsed="false">
      <c r="B43" s="57" t="n">
        <v>38</v>
      </c>
      <c r="C43" s="31" t="s">
        <v>87</v>
      </c>
      <c r="D43" s="17" t="s">
        <v>88</v>
      </c>
      <c r="E43" s="52" t="s">
        <v>78</v>
      </c>
      <c r="F43" s="58" t="s">
        <v>34</v>
      </c>
      <c r="G43" s="17" t="s">
        <v>81</v>
      </c>
      <c r="H43" s="54" t="n">
        <v>2</v>
      </c>
      <c r="I43" s="55" t="n">
        <v>50</v>
      </c>
      <c r="J43" s="37" t="n">
        <v>52</v>
      </c>
      <c r="K43" s="59" t="n">
        <f aca="false">IFERROR(J43-I43,"")</f>
        <v>2</v>
      </c>
      <c r="L43" s="17" t="str">
        <f aca="false">IF(J43="","📋 Geplant",IF(J43&gt;I43,"🔴 Überzogen",IF(J43=I43,"✅ Abgeschlossen","🟡 Läuft")))</f>
        <v>🔴 Überzogen</v>
      </c>
    </row>
    <row r="44" customFormat="false" ht="16.5" hidden="false" customHeight="true" outlineLevel="0" collapsed="false">
      <c r="B44" s="51" t="n">
        <v>39</v>
      </c>
      <c r="C44" s="31" t="s">
        <v>87</v>
      </c>
      <c r="D44" s="7" t="s">
        <v>88</v>
      </c>
      <c r="E44" s="52" t="s">
        <v>78</v>
      </c>
      <c r="F44" s="53" t="s">
        <v>34</v>
      </c>
      <c r="G44" s="7" t="s">
        <v>82</v>
      </c>
      <c r="H44" s="54" t="n">
        <v>3</v>
      </c>
      <c r="I44" s="55" t="n">
        <v>45</v>
      </c>
      <c r="J44" s="37" t="n">
        <v>44</v>
      </c>
      <c r="K44" s="56" t="n">
        <f aca="false">IFERROR(J44-I44,"")</f>
        <v>-1</v>
      </c>
      <c r="L44" s="7" t="str">
        <f aca="false">IF(J44="","📋 Geplant",IF(J44&gt;I44,"🔴 Überzogen",IF(J44=I44,"✅ Abgeschlossen","🟡 Läuft")))</f>
        <v>🟡 Läuft</v>
      </c>
    </row>
    <row r="45" customFormat="false" ht="16.5" hidden="false" customHeight="true" outlineLevel="0" collapsed="false">
      <c r="B45" s="57" t="n">
        <v>40</v>
      </c>
      <c r="C45" s="31" t="s">
        <v>90</v>
      </c>
      <c r="D45" s="17" t="s">
        <v>91</v>
      </c>
      <c r="E45" s="62" t="s">
        <v>85</v>
      </c>
      <c r="F45" s="58" t="s">
        <v>34</v>
      </c>
      <c r="G45" s="17" t="s">
        <v>86</v>
      </c>
      <c r="H45" s="54" t="n">
        <v>4</v>
      </c>
      <c r="I45" s="55" t="n">
        <v>80</v>
      </c>
      <c r="J45" s="37"/>
      <c r="K45" s="59" t="n">
        <f aca="false">IFERROR(J45-I45,"")</f>
        <v>-80</v>
      </c>
      <c r="L45" s="17" t="str">
        <f aca="false">IF(J45="","📋 Geplant",IF(J45&gt;I45,"🔴 Überzogen",IF(J45=I45,"✅ Abgeschlossen","🟡 Läuft")))</f>
        <v>📋 Geplant</v>
      </c>
    </row>
    <row r="46" customFormat="false" ht="16.5" hidden="false" customHeight="true" outlineLevel="0" collapsed="false">
      <c r="B46" s="51" t="n">
        <v>41</v>
      </c>
      <c r="C46" s="31" t="s">
        <v>90</v>
      </c>
      <c r="D46" s="7" t="s">
        <v>91</v>
      </c>
      <c r="E46" s="62" t="s">
        <v>85</v>
      </c>
      <c r="F46" s="53" t="s">
        <v>34</v>
      </c>
      <c r="G46" s="7" t="s">
        <v>89</v>
      </c>
      <c r="H46" s="54" t="n">
        <v>5</v>
      </c>
      <c r="I46" s="55" t="n">
        <v>80</v>
      </c>
      <c r="J46" s="37"/>
      <c r="K46" s="56" t="n">
        <f aca="false">IFERROR(J46-I46,"")</f>
        <v>-80</v>
      </c>
      <c r="L46" s="7" t="str">
        <f aca="false">IF(J46="","📋 Geplant",IF(J46&gt;I46,"🔴 Überzogen",IF(J46=I46,"✅ Abgeschlossen","🟡 Läuft")))</f>
        <v>📋 Geplant</v>
      </c>
    </row>
    <row r="47" customFormat="false" ht="16.5" hidden="false" customHeight="true" outlineLevel="0" collapsed="false">
      <c r="B47" s="57" t="n">
        <v>42</v>
      </c>
      <c r="C47" s="31" t="s">
        <v>90</v>
      </c>
      <c r="D47" s="17" t="s">
        <v>91</v>
      </c>
      <c r="E47" s="62" t="s">
        <v>85</v>
      </c>
      <c r="F47" s="58" t="s">
        <v>34</v>
      </c>
      <c r="G47" s="17" t="s">
        <v>92</v>
      </c>
      <c r="H47" s="54" t="n">
        <v>6</v>
      </c>
      <c r="I47" s="55" t="n">
        <v>80</v>
      </c>
      <c r="J47" s="37"/>
      <c r="K47" s="59" t="n">
        <f aca="false">IFERROR(J47-I47,"")</f>
        <v>-80</v>
      </c>
      <c r="L47" s="17" t="str">
        <f aca="false">IF(J47="","📋 Geplant",IF(J47&gt;I47,"🔴 Überzogen",IF(J47=I47,"✅ Abgeschlossen","🟡 Läuft")))</f>
        <v>📋 Geplant</v>
      </c>
    </row>
    <row r="48" customFormat="false" ht="16.5" hidden="false" customHeight="true" outlineLevel="0" collapsed="false">
      <c r="B48" s="51" t="n">
        <v>43</v>
      </c>
      <c r="C48" s="31" t="s">
        <v>90</v>
      </c>
      <c r="D48" s="7" t="s">
        <v>91</v>
      </c>
      <c r="E48" s="62" t="s">
        <v>85</v>
      </c>
      <c r="F48" s="53" t="s">
        <v>34</v>
      </c>
      <c r="G48" s="7" t="s">
        <v>97</v>
      </c>
      <c r="H48" s="54" t="n">
        <v>7</v>
      </c>
      <c r="I48" s="55" t="n">
        <v>80</v>
      </c>
      <c r="J48" s="37"/>
      <c r="K48" s="56" t="n">
        <f aca="false">IFERROR(J48-I48,"")</f>
        <v>-80</v>
      </c>
      <c r="L48" s="7" t="str">
        <f aca="false">IF(J48="","📋 Geplant",IF(J48&gt;I48,"🔴 Überzogen",IF(J48=I48,"✅ Abgeschlossen","🟡 Läuft")))</f>
        <v>📋 Geplant</v>
      </c>
    </row>
    <row r="49" customFormat="false" ht="16.5" hidden="false" customHeight="true" outlineLevel="0" collapsed="false">
      <c r="B49" s="57" t="n">
        <v>44</v>
      </c>
      <c r="C49" s="31" t="s">
        <v>90</v>
      </c>
      <c r="D49" s="17" t="s">
        <v>91</v>
      </c>
      <c r="E49" s="62" t="s">
        <v>85</v>
      </c>
      <c r="F49" s="58" t="s">
        <v>34</v>
      </c>
      <c r="G49" s="17" t="s">
        <v>98</v>
      </c>
      <c r="H49" s="54" t="n">
        <v>8</v>
      </c>
      <c r="I49" s="55" t="n">
        <v>80</v>
      </c>
      <c r="J49" s="37"/>
      <c r="K49" s="59" t="n">
        <f aca="false">IFERROR(J49-I49,"")</f>
        <v>-80</v>
      </c>
      <c r="L49" s="17" t="str">
        <f aca="false">IF(J49="","📋 Geplant",IF(J49&gt;I49,"🔴 Überzogen",IF(J49=I49,"✅ Abgeschlossen","🟡 Läuft")))</f>
        <v>📋 Geplant</v>
      </c>
    </row>
    <row r="50" customFormat="false" ht="16.5" hidden="false" customHeight="true" outlineLevel="0" collapsed="false">
      <c r="B50" s="51" t="n">
        <v>45</v>
      </c>
      <c r="C50" s="31" t="s">
        <v>90</v>
      </c>
      <c r="D50" s="7" t="s">
        <v>91</v>
      </c>
      <c r="E50" s="62" t="s">
        <v>85</v>
      </c>
      <c r="F50" s="53" t="s">
        <v>34</v>
      </c>
      <c r="G50" s="7" t="s">
        <v>99</v>
      </c>
      <c r="H50" s="54" t="n">
        <v>9</v>
      </c>
      <c r="I50" s="55" t="n">
        <v>80</v>
      </c>
      <c r="J50" s="37"/>
      <c r="K50" s="56" t="n">
        <f aca="false">IFERROR(J50-I50,"")</f>
        <v>-80</v>
      </c>
      <c r="L50" s="7" t="str">
        <f aca="false">IF(J50="","📋 Geplant",IF(J50&gt;I50,"🔴 Überzogen",IF(J50=I50,"✅ Abgeschlossen","🟡 Läuft")))</f>
        <v>📋 Geplant</v>
      </c>
    </row>
    <row r="51" customFormat="false" ht="16.5" hidden="false" customHeight="true" outlineLevel="0" collapsed="false">
      <c r="B51" s="57" t="n">
        <v>46</v>
      </c>
      <c r="C51" s="31" t="s">
        <v>90</v>
      </c>
      <c r="D51" s="17" t="s">
        <v>91</v>
      </c>
      <c r="E51" s="62" t="s">
        <v>85</v>
      </c>
      <c r="F51" s="58" t="s">
        <v>34</v>
      </c>
      <c r="G51" s="17" t="s">
        <v>100</v>
      </c>
      <c r="H51" s="54" t="n">
        <v>10</v>
      </c>
      <c r="I51" s="55" t="n">
        <v>75</v>
      </c>
      <c r="J51" s="37"/>
      <c r="K51" s="59" t="n">
        <f aca="false">IFERROR(J51-I51,"")</f>
        <v>-75</v>
      </c>
      <c r="L51" s="17" t="str">
        <f aca="false">IF(J51="","📋 Geplant",IF(J51&gt;I51,"🔴 Überzogen",IF(J51=I51,"✅ Abgeschlossen","🟡 Läuft")))</f>
        <v>📋 Geplant</v>
      </c>
    </row>
    <row r="52" customFormat="false" ht="16.5" hidden="false" customHeight="true" outlineLevel="0" collapsed="false">
      <c r="B52" s="51" t="n">
        <v>47</v>
      </c>
      <c r="C52" s="31" t="s">
        <v>90</v>
      </c>
      <c r="D52" s="7" t="s">
        <v>91</v>
      </c>
      <c r="E52" s="62" t="s">
        <v>85</v>
      </c>
      <c r="F52" s="53" t="s">
        <v>34</v>
      </c>
      <c r="G52" s="7" t="s">
        <v>101</v>
      </c>
      <c r="H52" s="54" t="n">
        <v>11</v>
      </c>
      <c r="I52" s="55" t="n">
        <v>75</v>
      </c>
      <c r="J52" s="37"/>
      <c r="K52" s="56" t="n">
        <f aca="false">IFERROR(J52-I52,"")</f>
        <v>-75</v>
      </c>
      <c r="L52" s="7" t="str">
        <f aca="false">IF(J52="","📋 Geplant",IF(J52&gt;I52,"🔴 Überzogen",IF(J52=I52,"✅ Abgeschlossen","🟡 Läuft")))</f>
        <v>📋 Geplant</v>
      </c>
    </row>
    <row r="53" customFormat="false" ht="16.5" hidden="false" customHeight="true" outlineLevel="0" collapsed="false">
      <c r="B53" s="57" t="n">
        <v>48</v>
      </c>
      <c r="C53" s="31" t="s">
        <v>90</v>
      </c>
      <c r="D53" s="17" t="s">
        <v>91</v>
      </c>
      <c r="E53" s="62" t="s">
        <v>85</v>
      </c>
      <c r="F53" s="58" t="s">
        <v>34</v>
      </c>
      <c r="G53" s="17" t="s">
        <v>102</v>
      </c>
      <c r="H53" s="54" t="n">
        <v>12</v>
      </c>
      <c r="I53" s="55" t="n">
        <v>70</v>
      </c>
      <c r="J53" s="37"/>
      <c r="K53" s="59" t="n">
        <f aca="false">IFERROR(J53-I53,"")</f>
        <v>-70</v>
      </c>
      <c r="L53" s="17" t="str">
        <f aca="false">IF(J53="","📋 Geplant",IF(J53&gt;I53,"🔴 Überzogen",IF(J53=I53,"✅ Abgeschlossen","🟡 Läuft")))</f>
        <v>📋 Geplant</v>
      </c>
    </row>
    <row r="54" customFormat="false" ht="16.5" hidden="false" customHeight="true" outlineLevel="0" collapsed="false">
      <c r="B54" s="51" t="n">
        <v>49</v>
      </c>
      <c r="C54" s="31" t="s">
        <v>90</v>
      </c>
      <c r="D54" s="7" t="s">
        <v>91</v>
      </c>
      <c r="E54" s="62" t="s">
        <v>85</v>
      </c>
      <c r="F54" s="53" t="s">
        <v>16</v>
      </c>
      <c r="G54" s="7" t="s">
        <v>97</v>
      </c>
      <c r="H54" s="54" t="n">
        <v>7</v>
      </c>
      <c r="I54" s="55" t="n">
        <v>40</v>
      </c>
      <c r="J54" s="37"/>
      <c r="K54" s="56" t="n">
        <f aca="false">IFERROR(J54-I54,"")</f>
        <v>-40</v>
      </c>
      <c r="L54" s="7" t="str">
        <f aca="false">IF(J54="","📋 Geplant",IF(J54&gt;I54,"🔴 Überzogen",IF(J54=I54,"✅ Abgeschlossen","🟡 Läuft")))</f>
        <v>📋 Geplant</v>
      </c>
    </row>
    <row r="55" customFormat="false" ht="16.5" hidden="false" customHeight="true" outlineLevel="0" collapsed="false">
      <c r="B55" s="57" t="n">
        <v>50</v>
      </c>
      <c r="C55" s="31" t="s">
        <v>90</v>
      </c>
      <c r="D55" s="17" t="s">
        <v>91</v>
      </c>
      <c r="E55" s="62" t="s">
        <v>85</v>
      </c>
      <c r="F55" s="58" t="s">
        <v>16</v>
      </c>
      <c r="G55" s="17" t="s">
        <v>98</v>
      </c>
      <c r="H55" s="54" t="n">
        <v>8</v>
      </c>
      <c r="I55" s="55" t="n">
        <v>40</v>
      </c>
      <c r="J55" s="37"/>
      <c r="K55" s="59" t="n">
        <f aca="false">IFERROR(J55-I55,"")</f>
        <v>-40</v>
      </c>
      <c r="L55" s="17" t="str">
        <f aca="false">IF(J55="","📋 Geplant",IF(J55&gt;I55,"🔴 Überzogen",IF(J55=I55,"✅ Abgeschlossen","🟡 Läuft")))</f>
        <v>📋 Geplant</v>
      </c>
    </row>
    <row r="56" customFormat="false" ht="16.5" hidden="false" customHeight="true" outlineLevel="0" collapsed="false">
      <c r="B56" s="51" t="n">
        <v>51</v>
      </c>
      <c r="C56" s="31" t="s">
        <v>90</v>
      </c>
      <c r="D56" s="7" t="s">
        <v>91</v>
      </c>
      <c r="E56" s="62" t="s">
        <v>85</v>
      </c>
      <c r="F56" s="53" t="s">
        <v>16</v>
      </c>
      <c r="G56" s="7" t="s">
        <v>99</v>
      </c>
      <c r="H56" s="54" t="n">
        <v>9</v>
      </c>
      <c r="I56" s="55" t="n">
        <v>40</v>
      </c>
      <c r="J56" s="37"/>
      <c r="K56" s="56" t="n">
        <f aca="false">IFERROR(J56-I56,"")</f>
        <v>-40</v>
      </c>
      <c r="L56" s="7" t="str">
        <f aca="false">IF(J56="","📋 Geplant",IF(J56&gt;I56,"🔴 Überzogen",IF(J56=I56,"✅ Abgeschlossen","🟡 Läuft")))</f>
        <v>📋 Geplant</v>
      </c>
    </row>
    <row r="57" customFormat="false" ht="16.5" hidden="false" customHeight="true" outlineLevel="0" collapsed="false">
      <c r="B57" s="57" t="n">
        <v>52</v>
      </c>
      <c r="C57" s="31" t="s">
        <v>90</v>
      </c>
      <c r="D57" s="17" t="s">
        <v>91</v>
      </c>
      <c r="E57" s="62" t="s">
        <v>85</v>
      </c>
      <c r="F57" s="58" t="s">
        <v>16</v>
      </c>
      <c r="G57" s="17" t="s">
        <v>100</v>
      </c>
      <c r="H57" s="54" t="n">
        <v>10</v>
      </c>
      <c r="I57" s="55" t="n">
        <v>40</v>
      </c>
      <c r="J57" s="37"/>
      <c r="K57" s="59" t="n">
        <f aca="false">IFERROR(J57-I57,"")</f>
        <v>-40</v>
      </c>
      <c r="L57" s="17" t="str">
        <f aca="false">IF(J57="","📋 Geplant",IF(J57&gt;I57,"🔴 Überzogen",IF(J57=I57,"✅ Abgeschlossen","🟡 Läuft")))</f>
        <v>📋 Geplant</v>
      </c>
    </row>
    <row r="58" customFormat="false" ht="16.5" hidden="false" customHeight="true" outlineLevel="0" collapsed="false">
      <c r="B58" s="51" t="n">
        <v>53</v>
      </c>
      <c r="C58" s="31" t="s">
        <v>90</v>
      </c>
      <c r="D58" s="7" t="s">
        <v>91</v>
      </c>
      <c r="E58" s="62" t="s">
        <v>85</v>
      </c>
      <c r="F58" s="53" t="s">
        <v>16</v>
      </c>
      <c r="G58" s="7" t="s">
        <v>101</v>
      </c>
      <c r="H58" s="54" t="n">
        <v>11</v>
      </c>
      <c r="I58" s="55" t="n">
        <v>40</v>
      </c>
      <c r="J58" s="37"/>
      <c r="K58" s="56" t="n">
        <f aca="false">IFERROR(J58-I58,"")</f>
        <v>-40</v>
      </c>
      <c r="L58" s="7" t="str">
        <f aca="false">IF(J58="","📋 Geplant",IF(J58&gt;I58,"🔴 Überzogen",IF(J58=I58,"✅ Abgeschlossen","🟡 Läuft")))</f>
        <v>📋 Geplant</v>
      </c>
    </row>
    <row r="59" customFormat="false" ht="16.5" hidden="false" customHeight="true" outlineLevel="0" collapsed="false">
      <c r="B59" s="57" t="n">
        <v>54</v>
      </c>
      <c r="C59" s="31" t="s">
        <v>90</v>
      </c>
      <c r="D59" s="17" t="s">
        <v>91</v>
      </c>
      <c r="E59" s="62" t="s">
        <v>85</v>
      </c>
      <c r="F59" s="58" t="s">
        <v>16</v>
      </c>
      <c r="G59" s="17" t="s">
        <v>102</v>
      </c>
      <c r="H59" s="54" t="n">
        <v>12</v>
      </c>
      <c r="I59" s="55" t="n">
        <v>35</v>
      </c>
      <c r="J59" s="37"/>
      <c r="K59" s="59" t="n">
        <f aca="false">IFERROR(J59-I59,"")</f>
        <v>-35</v>
      </c>
      <c r="L59" s="17" t="str">
        <f aca="false">IF(J59="","📋 Geplant",IF(J59&gt;I59,"🔴 Überzogen",IF(J59=I59,"✅ Abgeschlossen","🟡 Läuft")))</f>
        <v>📋 Geplant</v>
      </c>
    </row>
    <row r="60" customFormat="false" ht="16.5" hidden="false" customHeight="true" outlineLevel="0" collapsed="false">
      <c r="B60" s="51" t="n">
        <v>55</v>
      </c>
      <c r="C60" s="31" t="s">
        <v>90</v>
      </c>
      <c r="D60" s="7" t="s">
        <v>91</v>
      </c>
      <c r="E60" s="62" t="s">
        <v>85</v>
      </c>
      <c r="F60" s="53" t="s">
        <v>32</v>
      </c>
      <c r="G60" s="7" t="s">
        <v>86</v>
      </c>
      <c r="H60" s="54" t="n">
        <v>4</v>
      </c>
      <c r="I60" s="55" t="n">
        <v>20</v>
      </c>
      <c r="J60" s="37"/>
      <c r="K60" s="56" t="n">
        <f aca="false">IFERROR(J60-I60,"")</f>
        <v>-20</v>
      </c>
      <c r="L60" s="7" t="str">
        <f aca="false">IF(J60="","📋 Geplant",IF(J60&gt;I60,"🔴 Überzogen",IF(J60=I60,"✅ Abgeschlossen","🟡 Läuft")))</f>
        <v>📋 Geplant</v>
      </c>
    </row>
    <row r="61" customFormat="false" ht="16.5" hidden="false" customHeight="true" outlineLevel="0" collapsed="false">
      <c r="B61" s="57" t="n">
        <v>56</v>
      </c>
      <c r="C61" s="31" t="s">
        <v>90</v>
      </c>
      <c r="D61" s="17" t="s">
        <v>91</v>
      </c>
      <c r="E61" s="62" t="s">
        <v>85</v>
      </c>
      <c r="F61" s="58" t="s">
        <v>32</v>
      </c>
      <c r="G61" s="17" t="s">
        <v>89</v>
      </c>
      <c r="H61" s="54" t="n">
        <v>5</v>
      </c>
      <c r="I61" s="55" t="n">
        <v>20</v>
      </c>
      <c r="J61" s="37"/>
      <c r="K61" s="59" t="n">
        <f aca="false">IFERROR(J61-I61,"")</f>
        <v>-20</v>
      </c>
      <c r="L61" s="17" t="str">
        <f aca="false">IF(J61="","📋 Geplant",IF(J61&gt;I61,"🔴 Überzogen",IF(J61=I61,"✅ Abgeschlossen","🟡 Läuft")))</f>
        <v>📋 Geplant</v>
      </c>
    </row>
    <row r="62" customFormat="false" ht="16.5" hidden="false" customHeight="true" outlineLevel="0" collapsed="false">
      <c r="B62" s="51" t="n">
        <v>57</v>
      </c>
      <c r="C62" s="31" t="s">
        <v>90</v>
      </c>
      <c r="D62" s="7" t="s">
        <v>91</v>
      </c>
      <c r="E62" s="62" t="s">
        <v>85</v>
      </c>
      <c r="F62" s="53" t="s">
        <v>32</v>
      </c>
      <c r="G62" s="7" t="s">
        <v>92</v>
      </c>
      <c r="H62" s="54" t="n">
        <v>6</v>
      </c>
      <c r="I62" s="55" t="n">
        <v>20</v>
      </c>
      <c r="J62" s="37"/>
      <c r="K62" s="56" t="n">
        <f aca="false">IFERROR(J62-I62,"")</f>
        <v>-20</v>
      </c>
      <c r="L62" s="7" t="str">
        <f aca="false">IF(J62="","📋 Geplant",IF(J62&gt;I62,"🔴 Überzogen",IF(J62=I62,"✅ Abgeschlossen","🟡 Läuft")))</f>
        <v>📋 Geplant</v>
      </c>
    </row>
    <row r="63" customFormat="false" ht="16.5" hidden="false" customHeight="true" outlineLevel="0" collapsed="false">
      <c r="B63" s="57" t="n">
        <v>58</v>
      </c>
      <c r="C63" s="31" t="s">
        <v>90</v>
      </c>
      <c r="D63" s="17" t="s">
        <v>91</v>
      </c>
      <c r="E63" s="62" t="s">
        <v>85</v>
      </c>
      <c r="F63" s="58" t="s">
        <v>32</v>
      </c>
      <c r="G63" s="17" t="s">
        <v>97</v>
      </c>
      <c r="H63" s="54" t="n">
        <v>7</v>
      </c>
      <c r="I63" s="55" t="n">
        <v>20</v>
      </c>
      <c r="J63" s="37"/>
      <c r="K63" s="59" t="n">
        <f aca="false">IFERROR(J63-I63,"")</f>
        <v>-20</v>
      </c>
      <c r="L63" s="17" t="str">
        <f aca="false">IF(J63="","📋 Geplant",IF(J63&gt;I63,"🔴 Überzogen",IF(J63=I63,"✅ Abgeschlossen","🟡 Läuft")))</f>
        <v>📋 Geplant</v>
      </c>
    </row>
    <row r="64" customFormat="false" ht="16.5" hidden="false" customHeight="true" outlineLevel="0" collapsed="false">
      <c r="B64" s="51" t="n">
        <v>59</v>
      </c>
      <c r="C64" s="31" t="s">
        <v>90</v>
      </c>
      <c r="D64" s="7" t="s">
        <v>91</v>
      </c>
      <c r="E64" s="62" t="s">
        <v>85</v>
      </c>
      <c r="F64" s="53" t="s">
        <v>32</v>
      </c>
      <c r="G64" s="7" t="s">
        <v>98</v>
      </c>
      <c r="H64" s="54" t="n">
        <v>8</v>
      </c>
      <c r="I64" s="55" t="n">
        <v>20</v>
      </c>
      <c r="J64" s="37"/>
      <c r="K64" s="56" t="n">
        <f aca="false">IFERROR(J64-I64,"")</f>
        <v>-20</v>
      </c>
      <c r="L64" s="7" t="str">
        <f aca="false">IF(J64="","📋 Geplant",IF(J64&gt;I64,"🔴 Überzogen",IF(J64=I64,"✅ Abgeschlossen","🟡 Läuft")))</f>
        <v>📋 Geplant</v>
      </c>
    </row>
    <row r="65" customFormat="false" ht="16.5" hidden="false" customHeight="true" outlineLevel="0" collapsed="false">
      <c r="B65" s="57" t="n">
        <v>60</v>
      </c>
      <c r="C65" s="31" t="s">
        <v>90</v>
      </c>
      <c r="D65" s="17" t="s">
        <v>91</v>
      </c>
      <c r="E65" s="62" t="s">
        <v>85</v>
      </c>
      <c r="F65" s="58" t="s">
        <v>32</v>
      </c>
      <c r="G65" s="17" t="s">
        <v>99</v>
      </c>
      <c r="H65" s="54" t="n">
        <v>9</v>
      </c>
      <c r="I65" s="55" t="n">
        <v>20</v>
      </c>
      <c r="J65" s="37"/>
      <c r="K65" s="59" t="n">
        <f aca="false">IFERROR(J65-I65,"")</f>
        <v>-20</v>
      </c>
      <c r="L65" s="17" t="str">
        <f aca="false">IF(J65="","📋 Geplant",IF(J65&gt;I65,"🔴 Überzogen",IF(J65=I65,"✅ Abgeschlossen","🟡 Läuft")))</f>
        <v>📋 Geplant</v>
      </c>
    </row>
    <row r="66" customFormat="false" ht="16.5" hidden="false" customHeight="true" outlineLevel="0" collapsed="false">
      <c r="B66" s="51" t="n">
        <v>61</v>
      </c>
      <c r="C66" s="31" t="s">
        <v>90</v>
      </c>
      <c r="D66" s="7" t="s">
        <v>91</v>
      </c>
      <c r="E66" s="62" t="s">
        <v>85</v>
      </c>
      <c r="F66" s="53" t="s">
        <v>32</v>
      </c>
      <c r="G66" s="7" t="s">
        <v>100</v>
      </c>
      <c r="H66" s="54" t="n">
        <v>10</v>
      </c>
      <c r="I66" s="55" t="n">
        <v>20</v>
      </c>
      <c r="J66" s="37"/>
      <c r="K66" s="56" t="n">
        <f aca="false">IFERROR(J66-I66,"")</f>
        <v>-20</v>
      </c>
      <c r="L66" s="7" t="str">
        <f aca="false">IF(J66="","📋 Geplant",IF(J66&gt;I66,"🔴 Überzogen",IF(J66=I66,"✅ Abgeschlossen","🟡 Läuft")))</f>
        <v>📋 Geplant</v>
      </c>
    </row>
    <row r="67" customFormat="false" ht="16.5" hidden="false" customHeight="true" outlineLevel="0" collapsed="false">
      <c r="B67" s="57" t="n">
        <v>62</v>
      </c>
      <c r="C67" s="31" t="s">
        <v>90</v>
      </c>
      <c r="D67" s="17" t="s">
        <v>91</v>
      </c>
      <c r="E67" s="62" t="s">
        <v>85</v>
      </c>
      <c r="F67" s="58" t="s">
        <v>32</v>
      </c>
      <c r="G67" s="17" t="s">
        <v>101</v>
      </c>
      <c r="H67" s="54" t="n">
        <v>11</v>
      </c>
      <c r="I67" s="55" t="n">
        <v>20</v>
      </c>
      <c r="J67" s="37"/>
      <c r="K67" s="59" t="n">
        <f aca="false">IFERROR(J67-I67,"")</f>
        <v>-20</v>
      </c>
      <c r="L67" s="17" t="str">
        <f aca="false">IF(J67="","📋 Geplant",IF(J67&gt;I67,"🔴 Überzogen",IF(J67=I67,"✅ Abgeschlossen","🟡 Läuft")))</f>
        <v>📋 Geplant</v>
      </c>
    </row>
    <row r="68" customFormat="false" ht="16.5" hidden="false" customHeight="true" outlineLevel="0" collapsed="false">
      <c r="B68" s="51" t="n">
        <v>63</v>
      </c>
      <c r="C68" s="31" t="s">
        <v>90</v>
      </c>
      <c r="D68" s="7" t="s">
        <v>91</v>
      </c>
      <c r="E68" s="62" t="s">
        <v>85</v>
      </c>
      <c r="F68" s="53" t="s">
        <v>32</v>
      </c>
      <c r="G68" s="7" t="s">
        <v>102</v>
      </c>
      <c r="H68" s="54" t="n">
        <v>12</v>
      </c>
      <c r="I68" s="55" t="n">
        <v>20</v>
      </c>
      <c r="J68" s="37"/>
      <c r="K68" s="56" t="n">
        <f aca="false">IFERROR(J68-I68,"")</f>
        <v>-20</v>
      </c>
      <c r="L68" s="7" t="str">
        <f aca="false">IF(J68="","📋 Geplant",IF(J68&gt;I68,"🔴 Überzogen",IF(J68=I68,"✅ Abgeschlossen","🟡 Läuft")))</f>
        <v>📋 Geplant</v>
      </c>
    </row>
    <row r="69" customFormat="false" ht="16.5" hidden="false" customHeight="true" outlineLevel="0" collapsed="false">
      <c r="B69" s="57" t="n">
        <v>64</v>
      </c>
      <c r="C69" s="31" t="s">
        <v>90</v>
      </c>
      <c r="D69" s="17" t="s">
        <v>91</v>
      </c>
      <c r="E69" s="62" t="s">
        <v>85</v>
      </c>
      <c r="F69" s="58" t="s">
        <v>37</v>
      </c>
      <c r="G69" s="17" t="s">
        <v>99</v>
      </c>
      <c r="H69" s="54" t="n">
        <v>9</v>
      </c>
      <c r="I69" s="55" t="n">
        <v>30</v>
      </c>
      <c r="J69" s="37"/>
      <c r="K69" s="59" t="n">
        <f aca="false">IFERROR(J69-I69,"")</f>
        <v>-30</v>
      </c>
      <c r="L69" s="17" t="str">
        <f aca="false">IF(J69="","📋 Geplant",IF(J69&gt;I69,"🔴 Überzogen",IF(J69=I69,"✅ Abgeschlossen","🟡 Läuft")))</f>
        <v>📋 Geplant</v>
      </c>
    </row>
    <row r="70" customFormat="false" ht="16.5" hidden="false" customHeight="true" outlineLevel="0" collapsed="false">
      <c r="B70" s="51" t="n">
        <v>65</v>
      </c>
      <c r="C70" s="31" t="s">
        <v>90</v>
      </c>
      <c r="D70" s="7" t="s">
        <v>91</v>
      </c>
      <c r="E70" s="62" t="s">
        <v>85</v>
      </c>
      <c r="F70" s="53" t="s">
        <v>37</v>
      </c>
      <c r="G70" s="7" t="s">
        <v>100</v>
      </c>
      <c r="H70" s="54" t="n">
        <v>10</v>
      </c>
      <c r="I70" s="55" t="n">
        <v>35</v>
      </c>
      <c r="J70" s="37"/>
      <c r="K70" s="56" t="n">
        <f aca="false">IFERROR(J70-I70,"")</f>
        <v>-35</v>
      </c>
      <c r="L70" s="7" t="str">
        <f aca="false">IF(J70="","📋 Geplant",IF(J70&gt;I70,"🔴 Überzogen",IF(J70=I70,"✅ Abgeschlossen","🟡 Läuft")))</f>
        <v>📋 Geplant</v>
      </c>
    </row>
    <row r="71" customFormat="false" ht="16.5" hidden="false" customHeight="true" outlineLevel="0" collapsed="false">
      <c r="B71" s="57" t="n">
        <v>66</v>
      </c>
      <c r="C71" s="31" t="s">
        <v>90</v>
      </c>
      <c r="D71" s="17" t="s">
        <v>91</v>
      </c>
      <c r="E71" s="62" t="s">
        <v>85</v>
      </c>
      <c r="F71" s="58" t="s">
        <v>37</v>
      </c>
      <c r="G71" s="17" t="s">
        <v>101</v>
      </c>
      <c r="H71" s="54" t="n">
        <v>11</v>
      </c>
      <c r="I71" s="55" t="n">
        <v>40</v>
      </c>
      <c r="J71" s="37"/>
      <c r="K71" s="59" t="n">
        <f aca="false">IFERROR(J71-I71,"")</f>
        <v>-40</v>
      </c>
      <c r="L71" s="17" t="str">
        <f aca="false">IF(J71="","📋 Geplant",IF(J71&gt;I71,"🔴 Überzogen",IF(J71=I71,"✅ Abgeschlossen","🟡 Läuft")))</f>
        <v>📋 Geplant</v>
      </c>
    </row>
    <row r="72" customFormat="false" ht="16.5" hidden="false" customHeight="true" outlineLevel="0" collapsed="false">
      <c r="B72" s="51" t="n">
        <v>67</v>
      </c>
      <c r="C72" s="31" t="s">
        <v>90</v>
      </c>
      <c r="D72" s="7" t="s">
        <v>91</v>
      </c>
      <c r="E72" s="62" t="s">
        <v>85</v>
      </c>
      <c r="F72" s="53" t="s">
        <v>37</v>
      </c>
      <c r="G72" s="7" t="s">
        <v>102</v>
      </c>
      <c r="H72" s="54" t="n">
        <v>12</v>
      </c>
      <c r="I72" s="55" t="n">
        <v>40</v>
      </c>
      <c r="J72" s="37"/>
      <c r="K72" s="56" t="n">
        <f aca="false">IFERROR(J72-I72,"")</f>
        <v>-40</v>
      </c>
      <c r="L72" s="7" t="str">
        <f aca="false">IF(J72="","📋 Geplant",IF(J72&gt;I72,"🔴 Überzogen",IF(J72=I72,"✅ Abgeschlossen","🟡 Läuft")))</f>
        <v>📋 Geplant</v>
      </c>
    </row>
    <row r="73" customFormat="false" ht="16.5" hidden="false" customHeight="true" outlineLevel="0" collapsed="false">
      <c r="B73" s="57" t="n">
        <v>68</v>
      </c>
      <c r="C73" s="31" t="s">
        <v>93</v>
      </c>
      <c r="D73" s="17" t="s">
        <v>94</v>
      </c>
      <c r="E73" s="63" t="s">
        <v>95</v>
      </c>
      <c r="F73" s="58" t="s">
        <v>24</v>
      </c>
      <c r="G73" s="17" t="s">
        <v>97</v>
      </c>
      <c r="H73" s="54" t="n">
        <v>7</v>
      </c>
      <c r="I73" s="55" t="n">
        <v>50</v>
      </c>
      <c r="J73" s="37"/>
      <c r="K73" s="59" t="n">
        <f aca="false">IFERROR(J73-I73,"")</f>
        <v>-50</v>
      </c>
      <c r="L73" s="17" t="str">
        <f aca="false">IF(J73="","📋 Geplant",IF(J73&gt;I73,"🔴 Überzogen",IF(J73=I73,"✅ Abgeschlossen","🟡 Läuft")))</f>
        <v>📋 Geplant</v>
      </c>
    </row>
    <row r="74" customFormat="false" ht="16.5" hidden="false" customHeight="true" outlineLevel="0" collapsed="false">
      <c r="B74" s="51" t="n">
        <v>69</v>
      </c>
      <c r="C74" s="31" t="s">
        <v>93</v>
      </c>
      <c r="D74" s="7" t="s">
        <v>94</v>
      </c>
      <c r="E74" s="63" t="s">
        <v>95</v>
      </c>
      <c r="F74" s="53" t="s">
        <v>24</v>
      </c>
      <c r="G74" s="7" t="s">
        <v>98</v>
      </c>
      <c r="H74" s="54" t="n">
        <v>8</v>
      </c>
      <c r="I74" s="55" t="n">
        <v>50</v>
      </c>
      <c r="J74" s="37"/>
      <c r="K74" s="56" t="n">
        <f aca="false">IFERROR(J74-I74,"")</f>
        <v>-50</v>
      </c>
      <c r="L74" s="7" t="str">
        <f aca="false">IF(J74="","📋 Geplant",IF(J74&gt;I74,"🔴 Überzogen",IF(J74=I74,"✅ Abgeschlossen","🟡 Läuft")))</f>
        <v>📋 Geplant</v>
      </c>
    </row>
    <row r="75" customFormat="false" ht="16.5" hidden="false" customHeight="true" outlineLevel="0" collapsed="false">
      <c r="B75" s="57" t="n">
        <v>70</v>
      </c>
      <c r="C75" s="31" t="s">
        <v>93</v>
      </c>
      <c r="D75" s="17" t="s">
        <v>94</v>
      </c>
      <c r="E75" s="63" t="s">
        <v>95</v>
      </c>
      <c r="F75" s="58" t="s">
        <v>24</v>
      </c>
      <c r="G75" s="17" t="s">
        <v>99</v>
      </c>
      <c r="H75" s="54" t="n">
        <v>9</v>
      </c>
      <c r="I75" s="55" t="n">
        <v>50</v>
      </c>
      <c r="J75" s="37"/>
      <c r="K75" s="59" t="n">
        <f aca="false">IFERROR(J75-I75,"")</f>
        <v>-50</v>
      </c>
      <c r="L75" s="17" t="str">
        <f aca="false">IF(J75="","📋 Geplant",IF(J75&gt;I75,"🔴 Überzogen",IF(J75=I75,"✅ Abgeschlossen","🟡 Läuft")))</f>
        <v>📋 Geplant</v>
      </c>
    </row>
    <row r="76" customFormat="false" ht="16.5" hidden="false" customHeight="true" outlineLevel="0" collapsed="false">
      <c r="B76" s="51" t="n">
        <v>71</v>
      </c>
      <c r="C76" s="31" t="s">
        <v>93</v>
      </c>
      <c r="D76" s="7" t="s">
        <v>94</v>
      </c>
      <c r="E76" s="63" t="s">
        <v>95</v>
      </c>
      <c r="F76" s="53" t="s">
        <v>24</v>
      </c>
      <c r="G76" s="7" t="s">
        <v>100</v>
      </c>
      <c r="H76" s="54" t="n">
        <v>10</v>
      </c>
      <c r="I76" s="55" t="n">
        <v>55</v>
      </c>
      <c r="J76" s="37"/>
      <c r="K76" s="56" t="n">
        <f aca="false">IFERROR(J76-I76,"")</f>
        <v>-55</v>
      </c>
      <c r="L76" s="7" t="str">
        <f aca="false">IF(J76="","📋 Geplant",IF(J76&gt;I76,"🔴 Überzogen",IF(J76=I76,"✅ Abgeschlossen","🟡 Läuft")))</f>
        <v>📋 Geplant</v>
      </c>
    </row>
    <row r="77" customFormat="false" ht="16.5" hidden="false" customHeight="true" outlineLevel="0" collapsed="false">
      <c r="B77" s="57" t="n">
        <v>72</v>
      </c>
      <c r="C77" s="31" t="s">
        <v>93</v>
      </c>
      <c r="D77" s="17" t="s">
        <v>94</v>
      </c>
      <c r="E77" s="63" t="s">
        <v>95</v>
      </c>
      <c r="F77" s="58" t="s">
        <v>24</v>
      </c>
      <c r="G77" s="17" t="s">
        <v>101</v>
      </c>
      <c r="H77" s="54" t="n">
        <v>11</v>
      </c>
      <c r="I77" s="55" t="n">
        <v>55</v>
      </c>
      <c r="J77" s="37"/>
      <c r="K77" s="59" t="n">
        <f aca="false">IFERROR(J77-I77,"")</f>
        <v>-55</v>
      </c>
      <c r="L77" s="17" t="str">
        <f aca="false">IF(J77="","📋 Geplant",IF(J77&gt;I77,"🔴 Überzogen",IF(J77=I77,"✅ Abgeschlossen","🟡 Läuft")))</f>
        <v>📋 Geplant</v>
      </c>
    </row>
    <row r="78" customFormat="false" ht="16.5" hidden="false" customHeight="true" outlineLevel="0" collapsed="false">
      <c r="B78" s="51" t="n">
        <v>73</v>
      </c>
      <c r="C78" s="31" t="s">
        <v>93</v>
      </c>
      <c r="D78" s="7" t="s">
        <v>94</v>
      </c>
      <c r="E78" s="63" t="s">
        <v>95</v>
      </c>
      <c r="F78" s="53" t="s">
        <v>24</v>
      </c>
      <c r="G78" s="7" t="s">
        <v>102</v>
      </c>
      <c r="H78" s="54" t="n">
        <v>12</v>
      </c>
      <c r="I78" s="55" t="n">
        <v>50</v>
      </c>
      <c r="J78" s="37"/>
      <c r="K78" s="56" t="n">
        <f aca="false">IFERROR(J78-I78,"")</f>
        <v>-50</v>
      </c>
      <c r="L78" s="7" t="str">
        <f aca="false">IF(J78="","📋 Geplant",IF(J78&gt;I78,"🔴 Überzogen",IF(J78=I78,"✅ Abgeschlossen","🟡 Läuft")))</f>
        <v>📋 Geplant</v>
      </c>
    </row>
    <row r="79" customFormat="false" ht="16.5" hidden="false" customHeight="true" outlineLevel="0" collapsed="false">
      <c r="B79" s="57" t="n">
        <v>74</v>
      </c>
      <c r="C79" s="31" t="s">
        <v>93</v>
      </c>
      <c r="D79" s="17" t="s">
        <v>94</v>
      </c>
      <c r="E79" s="63" t="s">
        <v>95</v>
      </c>
      <c r="F79" s="58" t="s">
        <v>27</v>
      </c>
      <c r="G79" s="17" t="s">
        <v>86</v>
      </c>
      <c r="H79" s="54" t="n">
        <v>4</v>
      </c>
      <c r="I79" s="55" t="n">
        <v>40</v>
      </c>
      <c r="J79" s="37"/>
      <c r="K79" s="59" t="n">
        <f aca="false">IFERROR(J79-I79,"")</f>
        <v>-40</v>
      </c>
      <c r="L79" s="17" t="str">
        <f aca="false">IF(J79="","📋 Geplant",IF(J79&gt;I79,"🔴 Überzogen",IF(J79=I79,"✅ Abgeschlossen","🟡 Läuft")))</f>
        <v>📋 Geplant</v>
      </c>
    </row>
    <row r="80" customFormat="false" ht="16.5" hidden="false" customHeight="true" outlineLevel="0" collapsed="false">
      <c r="B80" s="51" t="n">
        <v>75</v>
      </c>
      <c r="C80" s="31" t="s">
        <v>93</v>
      </c>
      <c r="D80" s="7" t="s">
        <v>94</v>
      </c>
      <c r="E80" s="63" t="s">
        <v>95</v>
      </c>
      <c r="F80" s="53" t="s">
        <v>27</v>
      </c>
      <c r="G80" s="7" t="s">
        <v>89</v>
      </c>
      <c r="H80" s="54" t="n">
        <v>5</v>
      </c>
      <c r="I80" s="55" t="n">
        <v>45</v>
      </c>
      <c r="J80" s="37"/>
      <c r="K80" s="56" t="n">
        <f aca="false">IFERROR(J80-I80,"")</f>
        <v>-45</v>
      </c>
      <c r="L80" s="7" t="str">
        <f aca="false">IF(J80="","📋 Geplant",IF(J80&gt;I80,"🔴 Überzogen",IF(J80=I80,"✅ Abgeschlossen","🟡 Läuft")))</f>
        <v>📋 Geplant</v>
      </c>
    </row>
    <row r="81" customFormat="false" ht="16.5" hidden="false" customHeight="true" outlineLevel="0" collapsed="false">
      <c r="B81" s="57" t="n">
        <v>76</v>
      </c>
      <c r="C81" s="31" t="s">
        <v>93</v>
      </c>
      <c r="D81" s="17" t="s">
        <v>94</v>
      </c>
      <c r="E81" s="63" t="s">
        <v>95</v>
      </c>
      <c r="F81" s="58" t="s">
        <v>27</v>
      </c>
      <c r="G81" s="17" t="s">
        <v>92</v>
      </c>
      <c r="H81" s="54" t="n">
        <v>6</v>
      </c>
      <c r="I81" s="55" t="n">
        <v>45</v>
      </c>
      <c r="J81" s="37"/>
      <c r="K81" s="59" t="n">
        <f aca="false">IFERROR(J81-I81,"")</f>
        <v>-45</v>
      </c>
      <c r="L81" s="17" t="str">
        <f aca="false">IF(J81="","📋 Geplant",IF(J81&gt;I81,"🔴 Überzogen",IF(J81=I81,"✅ Abgeschlossen","🟡 Läuft")))</f>
        <v>📋 Geplant</v>
      </c>
    </row>
    <row r="82" customFormat="false" ht="16.5" hidden="false" customHeight="true" outlineLevel="0" collapsed="false">
      <c r="B82" s="51" t="n">
        <v>77</v>
      </c>
      <c r="C82" s="31" t="s">
        <v>93</v>
      </c>
      <c r="D82" s="7" t="s">
        <v>94</v>
      </c>
      <c r="E82" s="63" t="s">
        <v>95</v>
      </c>
      <c r="F82" s="53" t="s">
        <v>27</v>
      </c>
      <c r="G82" s="7" t="s">
        <v>97</v>
      </c>
      <c r="H82" s="54" t="n">
        <v>7</v>
      </c>
      <c r="I82" s="55" t="n">
        <v>45</v>
      </c>
      <c r="J82" s="37"/>
      <c r="K82" s="56" t="n">
        <f aca="false">IFERROR(J82-I82,"")</f>
        <v>-45</v>
      </c>
      <c r="L82" s="7" t="str">
        <f aca="false">IF(J82="","📋 Geplant",IF(J82&gt;I82,"🔴 Überzogen",IF(J82=I82,"✅ Abgeschlossen","🟡 Läuft")))</f>
        <v>📋 Geplant</v>
      </c>
    </row>
    <row r="83" customFormat="false" ht="16.5" hidden="false" customHeight="true" outlineLevel="0" collapsed="false">
      <c r="B83" s="57" t="n">
        <v>78</v>
      </c>
      <c r="C83" s="31" t="s">
        <v>93</v>
      </c>
      <c r="D83" s="17" t="s">
        <v>94</v>
      </c>
      <c r="E83" s="63" t="s">
        <v>95</v>
      </c>
      <c r="F83" s="58" t="s">
        <v>27</v>
      </c>
      <c r="G83" s="17" t="s">
        <v>98</v>
      </c>
      <c r="H83" s="54" t="n">
        <v>8</v>
      </c>
      <c r="I83" s="55" t="n">
        <v>45</v>
      </c>
      <c r="J83" s="37"/>
      <c r="K83" s="59" t="n">
        <f aca="false">IFERROR(J83-I83,"")</f>
        <v>-45</v>
      </c>
      <c r="L83" s="17" t="str">
        <f aca="false">IF(J83="","📋 Geplant",IF(J83&gt;I83,"🔴 Überzogen",IF(J83=I83,"✅ Abgeschlossen","🟡 Läuft")))</f>
        <v>📋 Geplant</v>
      </c>
    </row>
    <row r="84" customFormat="false" ht="16.5" hidden="false" customHeight="true" outlineLevel="0" collapsed="false">
      <c r="B84" s="51" t="n">
        <v>79</v>
      </c>
      <c r="C84" s="31" t="s">
        <v>93</v>
      </c>
      <c r="D84" s="7" t="s">
        <v>94</v>
      </c>
      <c r="E84" s="63" t="s">
        <v>95</v>
      </c>
      <c r="F84" s="53" t="s">
        <v>27</v>
      </c>
      <c r="G84" s="7" t="s">
        <v>99</v>
      </c>
      <c r="H84" s="54" t="n">
        <v>9</v>
      </c>
      <c r="I84" s="55" t="n">
        <v>40</v>
      </c>
      <c r="J84" s="37"/>
      <c r="K84" s="56" t="n">
        <f aca="false">IFERROR(J84-I84,"")</f>
        <v>-40</v>
      </c>
      <c r="L84" s="7" t="str">
        <f aca="false">IF(J84="","📋 Geplant",IF(J84&gt;I84,"🔴 Überzogen",IF(J84=I84,"✅ Abgeschlossen","🟡 Läuft")))</f>
        <v>📋 Geplant</v>
      </c>
    </row>
    <row r="85" customFormat="false" ht="16.5" hidden="false" customHeight="true" outlineLevel="0" collapsed="false">
      <c r="B85" s="57" t="n">
        <v>80</v>
      </c>
      <c r="C85" s="31" t="s">
        <v>93</v>
      </c>
      <c r="D85" s="17" t="s">
        <v>94</v>
      </c>
      <c r="E85" s="63" t="s">
        <v>95</v>
      </c>
      <c r="F85" s="58" t="s">
        <v>27</v>
      </c>
      <c r="G85" s="17" t="s">
        <v>100</v>
      </c>
      <c r="H85" s="54" t="n">
        <v>10</v>
      </c>
      <c r="I85" s="55" t="n">
        <v>40</v>
      </c>
      <c r="J85" s="37"/>
      <c r="K85" s="59" t="n">
        <f aca="false">IFERROR(J85-I85,"")</f>
        <v>-40</v>
      </c>
      <c r="L85" s="17" t="str">
        <f aca="false">IF(J85="","📋 Geplant",IF(J85&gt;I85,"🔴 Überzogen",IF(J85=I85,"✅ Abgeschlossen","🟡 Läuft")))</f>
        <v>📋 Geplant</v>
      </c>
    </row>
    <row r="86" customFormat="false" ht="16.5" hidden="false" customHeight="true" outlineLevel="0" collapsed="false">
      <c r="B86" s="51" t="n">
        <v>81</v>
      </c>
      <c r="C86" s="31" t="s">
        <v>93</v>
      </c>
      <c r="D86" s="7" t="s">
        <v>94</v>
      </c>
      <c r="E86" s="63" t="s">
        <v>95</v>
      </c>
      <c r="F86" s="53" t="s">
        <v>27</v>
      </c>
      <c r="G86" s="7" t="s">
        <v>101</v>
      </c>
      <c r="H86" s="54" t="n">
        <v>11</v>
      </c>
      <c r="I86" s="55" t="n">
        <v>40</v>
      </c>
      <c r="J86" s="37"/>
      <c r="K86" s="56" t="n">
        <f aca="false">IFERROR(J86-I86,"")</f>
        <v>-40</v>
      </c>
      <c r="L86" s="7" t="str">
        <f aca="false">IF(J86="","📋 Geplant",IF(J86&gt;I86,"🔴 Überzogen",IF(J86=I86,"✅ Abgeschlossen","🟡 Läuft")))</f>
        <v>📋 Geplant</v>
      </c>
    </row>
    <row r="87" customFormat="false" ht="16.5" hidden="false" customHeight="true" outlineLevel="0" collapsed="false">
      <c r="B87" s="57" t="n">
        <v>82</v>
      </c>
      <c r="C87" s="31" t="s">
        <v>93</v>
      </c>
      <c r="D87" s="17" t="s">
        <v>94</v>
      </c>
      <c r="E87" s="63" t="s">
        <v>95</v>
      </c>
      <c r="F87" s="58" t="s">
        <v>27</v>
      </c>
      <c r="G87" s="17" t="s">
        <v>102</v>
      </c>
      <c r="H87" s="54" t="n">
        <v>12</v>
      </c>
      <c r="I87" s="55" t="n">
        <v>35</v>
      </c>
      <c r="J87" s="37"/>
      <c r="K87" s="59" t="n">
        <f aca="false">IFERROR(J87-I87,"")</f>
        <v>-35</v>
      </c>
      <c r="L87" s="17" t="str">
        <f aca="false">IF(J87="","📋 Geplant",IF(J87&gt;I87,"🔴 Überzogen",IF(J87=I87,"✅ Abgeschlossen","🟡 Läuft")))</f>
        <v>📋 Geplant</v>
      </c>
    </row>
    <row r="88" customFormat="false" ht="16.5" hidden="false" customHeight="true" outlineLevel="0" collapsed="false">
      <c r="B88" s="51" t="n">
        <v>83</v>
      </c>
      <c r="C88" s="31" t="s">
        <v>93</v>
      </c>
      <c r="D88" s="7" t="s">
        <v>94</v>
      </c>
      <c r="E88" s="63" t="s">
        <v>95</v>
      </c>
      <c r="F88" s="53" t="s">
        <v>30</v>
      </c>
      <c r="G88" s="7" t="s">
        <v>92</v>
      </c>
      <c r="H88" s="54" t="n">
        <v>6</v>
      </c>
      <c r="I88" s="55" t="n">
        <v>30</v>
      </c>
      <c r="J88" s="37"/>
      <c r="K88" s="56" t="n">
        <f aca="false">IFERROR(J88-I88,"")</f>
        <v>-30</v>
      </c>
      <c r="L88" s="7" t="str">
        <f aca="false">IF(J88="","📋 Geplant",IF(J88&gt;I88,"🔴 Überzogen",IF(J88=I88,"✅ Abgeschlossen","🟡 Läuft")))</f>
        <v>📋 Geplant</v>
      </c>
    </row>
    <row r="89" customFormat="false" ht="16.5" hidden="false" customHeight="true" outlineLevel="0" collapsed="false">
      <c r="B89" s="57" t="n">
        <v>84</v>
      </c>
      <c r="C89" s="31" t="s">
        <v>93</v>
      </c>
      <c r="D89" s="17" t="s">
        <v>94</v>
      </c>
      <c r="E89" s="63" t="s">
        <v>95</v>
      </c>
      <c r="F89" s="58" t="s">
        <v>30</v>
      </c>
      <c r="G89" s="17" t="s">
        <v>97</v>
      </c>
      <c r="H89" s="54" t="n">
        <v>7</v>
      </c>
      <c r="I89" s="55" t="n">
        <v>30</v>
      </c>
      <c r="J89" s="37"/>
      <c r="K89" s="59" t="n">
        <f aca="false">IFERROR(J89-I89,"")</f>
        <v>-30</v>
      </c>
      <c r="L89" s="17" t="str">
        <f aca="false">IF(J89="","📋 Geplant",IF(J89&gt;I89,"🔴 Überzogen",IF(J89=I89,"✅ Abgeschlossen","🟡 Läuft")))</f>
        <v>📋 Geplant</v>
      </c>
    </row>
    <row r="90" customFormat="false" ht="16.5" hidden="false" customHeight="true" outlineLevel="0" collapsed="false">
      <c r="B90" s="51" t="n">
        <v>85</v>
      </c>
      <c r="C90" s="31" t="s">
        <v>93</v>
      </c>
      <c r="D90" s="7" t="s">
        <v>94</v>
      </c>
      <c r="E90" s="63" t="s">
        <v>95</v>
      </c>
      <c r="F90" s="53" t="s">
        <v>30</v>
      </c>
      <c r="G90" s="7" t="s">
        <v>98</v>
      </c>
      <c r="H90" s="54" t="n">
        <v>8</v>
      </c>
      <c r="I90" s="55" t="n">
        <v>35</v>
      </c>
      <c r="J90" s="37"/>
      <c r="K90" s="56" t="n">
        <f aca="false">IFERROR(J90-I90,"")</f>
        <v>-35</v>
      </c>
      <c r="L90" s="7" t="str">
        <f aca="false">IF(J90="","📋 Geplant",IF(J90&gt;I90,"🔴 Überzogen",IF(J90=I90,"✅ Abgeschlossen","🟡 Läuft")))</f>
        <v>📋 Geplant</v>
      </c>
    </row>
    <row r="91" customFormat="false" ht="16.5" hidden="false" customHeight="true" outlineLevel="0" collapsed="false">
      <c r="B91" s="57" t="n">
        <v>86</v>
      </c>
      <c r="C91" s="31" t="s">
        <v>93</v>
      </c>
      <c r="D91" s="17" t="s">
        <v>94</v>
      </c>
      <c r="E91" s="63" t="s">
        <v>95</v>
      </c>
      <c r="F91" s="58" t="s">
        <v>30</v>
      </c>
      <c r="G91" s="17" t="s">
        <v>99</v>
      </c>
      <c r="H91" s="54" t="n">
        <v>9</v>
      </c>
      <c r="I91" s="55" t="n">
        <v>40</v>
      </c>
      <c r="J91" s="37"/>
      <c r="K91" s="59" t="n">
        <f aca="false">IFERROR(J91-I91,"")</f>
        <v>-40</v>
      </c>
      <c r="L91" s="17" t="str">
        <f aca="false">IF(J91="","📋 Geplant",IF(J91&gt;I91,"🔴 Überzogen",IF(J91=I91,"✅ Abgeschlossen","🟡 Läuft")))</f>
        <v>📋 Geplant</v>
      </c>
    </row>
    <row r="92" customFormat="false" ht="16.5" hidden="false" customHeight="true" outlineLevel="0" collapsed="false">
      <c r="B92" s="51" t="n">
        <v>87</v>
      </c>
      <c r="C92" s="31" t="s">
        <v>93</v>
      </c>
      <c r="D92" s="7" t="s">
        <v>94</v>
      </c>
      <c r="E92" s="63" t="s">
        <v>95</v>
      </c>
      <c r="F92" s="53" t="s">
        <v>30</v>
      </c>
      <c r="G92" s="7" t="s">
        <v>100</v>
      </c>
      <c r="H92" s="54" t="n">
        <v>10</v>
      </c>
      <c r="I92" s="55" t="n">
        <v>40</v>
      </c>
      <c r="J92" s="37"/>
      <c r="K92" s="56" t="n">
        <f aca="false">IFERROR(J92-I92,"")</f>
        <v>-40</v>
      </c>
      <c r="L92" s="7" t="str">
        <f aca="false">IF(J92="","📋 Geplant",IF(J92&gt;I92,"🔴 Überzogen",IF(J92=I92,"✅ Abgeschlossen","🟡 Läuft")))</f>
        <v>📋 Geplant</v>
      </c>
    </row>
    <row r="93" customFormat="false" ht="16.5" hidden="false" customHeight="true" outlineLevel="0" collapsed="false">
      <c r="B93" s="57" t="n">
        <v>88</v>
      </c>
      <c r="C93" s="31" t="s">
        <v>93</v>
      </c>
      <c r="D93" s="17" t="s">
        <v>94</v>
      </c>
      <c r="E93" s="63" t="s">
        <v>95</v>
      </c>
      <c r="F93" s="58" t="s">
        <v>30</v>
      </c>
      <c r="G93" s="17" t="s">
        <v>101</v>
      </c>
      <c r="H93" s="54" t="n">
        <v>11</v>
      </c>
      <c r="I93" s="55" t="n">
        <v>35</v>
      </c>
      <c r="J93" s="37"/>
      <c r="K93" s="59" t="n">
        <f aca="false">IFERROR(J93-I93,"")</f>
        <v>-35</v>
      </c>
      <c r="L93" s="17" t="str">
        <f aca="false">IF(J93="","📋 Geplant",IF(J93&gt;I93,"🔴 Überzogen",IF(J93=I93,"✅ Abgeschlossen","🟡 Läuft")))</f>
        <v>📋 Geplant</v>
      </c>
    </row>
    <row r="94" customFormat="false" ht="16.5" hidden="false" customHeight="true" outlineLevel="0" collapsed="false">
      <c r="B94" s="51" t="n">
        <v>89</v>
      </c>
      <c r="C94" s="31" t="s">
        <v>93</v>
      </c>
      <c r="D94" s="7" t="s">
        <v>94</v>
      </c>
      <c r="E94" s="63" t="s">
        <v>95</v>
      </c>
      <c r="F94" s="53" t="s">
        <v>30</v>
      </c>
      <c r="G94" s="7" t="s">
        <v>102</v>
      </c>
      <c r="H94" s="54" t="n">
        <v>12</v>
      </c>
      <c r="I94" s="55" t="n">
        <v>35</v>
      </c>
      <c r="J94" s="37"/>
      <c r="K94" s="56" t="n">
        <f aca="false">IFERROR(J94-I94,"")</f>
        <v>-35</v>
      </c>
      <c r="L94" s="7" t="str">
        <f aca="false">IF(J94="","📋 Geplant",IF(J94&gt;I94,"🔴 Überzogen",IF(J94=I94,"✅ Abgeschlossen","🟡 Läuft")))</f>
        <v>📋 Geplant</v>
      </c>
    </row>
    <row r="95" customFormat="false" ht="16.5" hidden="false" customHeight="true" outlineLevel="0" collapsed="false">
      <c r="B95" s="57" t="n">
        <v>90</v>
      </c>
      <c r="C95" s="31" t="s">
        <v>93</v>
      </c>
      <c r="D95" s="17" t="s">
        <v>94</v>
      </c>
      <c r="E95" s="63" t="s">
        <v>95</v>
      </c>
      <c r="F95" s="58" t="s">
        <v>37</v>
      </c>
      <c r="G95" s="17" t="s">
        <v>79</v>
      </c>
      <c r="H95" s="54" t="n">
        <v>1</v>
      </c>
      <c r="I95" s="55" t="n">
        <v>25</v>
      </c>
      <c r="J95" s="37" t="n">
        <v>22</v>
      </c>
      <c r="K95" s="59" t="n">
        <f aca="false">IFERROR(J95-I95,"")</f>
        <v>-3</v>
      </c>
      <c r="L95" s="17" t="str">
        <f aca="false">IF(J95="","📋 Geplant",IF(J95&gt;I95,"🔴 Überzogen",IF(J95=I95,"✅ Abgeschlossen","🟡 Läuft")))</f>
        <v>🟡 Läuft</v>
      </c>
    </row>
    <row r="96" customFormat="false" ht="16.5" hidden="false" customHeight="true" outlineLevel="0" collapsed="false">
      <c r="B96" s="51" t="n">
        <v>91</v>
      </c>
      <c r="C96" s="31" t="s">
        <v>93</v>
      </c>
      <c r="D96" s="7" t="s">
        <v>94</v>
      </c>
      <c r="E96" s="63" t="s">
        <v>95</v>
      </c>
      <c r="F96" s="53" t="s">
        <v>37</v>
      </c>
      <c r="G96" s="7" t="s">
        <v>81</v>
      </c>
      <c r="H96" s="54" t="n">
        <v>2</v>
      </c>
      <c r="I96" s="55" t="n">
        <v>25</v>
      </c>
      <c r="J96" s="37" t="n">
        <v>26</v>
      </c>
      <c r="K96" s="56" t="n">
        <f aca="false">IFERROR(J96-I96,"")</f>
        <v>1</v>
      </c>
      <c r="L96" s="7" t="str">
        <f aca="false">IF(J96="","📋 Geplant",IF(J96&gt;I96,"🔴 Überzogen",IF(J96=I96,"✅ Abgeschlossen","🟡 Läuft")))</f>
        <v>🔴 Überzogen</v>
      </c>
    </row>
    <row r="97" customFormat="false" ht="16.5" hidden="false" customHeight="true" outlineLevel="0" collapsed="false">
      <c r="B97" s="57" t="n">
        <v>92</v>
      </c>
      <c r="C97" s="31" t="s">
        <v>93</v>
      </c>
      <c r="D97" s="17" t="s">
        <v>94</v>
      </c>
      <c r="E97" s="63" t="s">
        <v>95</v>
      </c>
      <c r="F97" s="58" t="s">
        <v>37</v>
      </c>
      <c r="G97" s="17" t="s">
        <v>82</v>
      </c>
      <c r="H97" s="54" t="n">
        <v>3</v>
      </c>
      <c r="I97" s="55" t="n">
        <v>25</v>
      </c>
      <c r="J97" s="37" t="n">
        <v>24</v>
      </c>
      <c r="K97" s="59" t="n">
        <f aca="false">IFERROR(J97-I97,"")</f>
        <v>-1</v>
      </c>
      <c r="L97" s="17" t="str">
        <f aca="false">IF(J97="","📋 Geplant",IF(J97&gt;I97,"🔴 Überzogen",IF(J97=I97,"✅ Abgeschlossen","🟡 Läuft")))</f>
        <v>🟡 Läuft</v>
      </c>
    </row>
    <row r="98" customFormat="false" ht="16.5" hidden="false" customHeight="true" outlineLevel="0" collapsed="false">
      <c r="B98" s="51" t="n">
        <v>93</v>
      </c>
      <c r="C98" s="31" t="s">
        <v>93</v>
      </c>
      <c r="D98" s="7" t="s">
        <v>94</v>
      </c>
      <c r="E98" s="63" t="s">
        <v>95</v>
      </c>
      <c r="F98" s="53" t="s">
        <v>37</v>
      </c>
      <c r="G98" s="7" t="s">
        <v>86</v>
      </c>
      <c r="H98" s="54" t="n">
        <v>4</v>
      </c>
      <c r="I98" s="55" t="n">
        <v>25</v>
      </c>
      <c r="J98" s="37"/>
      <c r="K98" s="56" t="n">
        <f aca="false">IFERROR(J98-I98,"")</f>
        <v>-25</v>
      </c>
      <c r="L98" s="7" t="str">
        <f aca="false">IF(J98="","📋 Geplant",IF(J98&gt;I98,"🔴 Überzogen",IF(J98=I98,"✅ Abgeschlossen","🟡 Läuft")))</f>
        <v>📋 Geplant</v>
      </c>
    </row>
    <row r="99" customFormat="false" ht="16.5" hidden="false" customHeight="true" outlineLevel="0" collapsed="false">
      <c r="B99" s="57" t="n">
        <v>94</v>
      </c>
      <c r="C99" s="31" t="s">
        <v>93</v>
      </c>
      <c r="D99" s="17" t="s">
        <v>94</v>
      </c>
      <c r="E99" s="63" t="s">
        <v>95</v>
      </c>
      <c r="F99" s="58" t="s">
        <v>37</v>
      </c>
      <c r="G99" s="17" t="s">
        <v>89</v>
      </c>
      <c r="H99" s="54" t="n">
        <v>5</v>
      </c>
      <c r="I99" s="55" t="n">
        <v>25</v>
      </c>
      <c r="J99" s="37"/>
      <c r="K99" s="59" t="n">
        <f aca="false">IFERROR(J99-I99,"")</f>
        <v>-25</v>
      </c>
      <c r="L99" s="17" t="str">
        <f aca="false">IF(J99="","📋 Geplant",IF(J99&gt;I99,"🔴 Überzogen",IF(J99=I99,"✅ Abgeschlossen","🟡 Läuft")))</f>
        <v>📋 Geplant</v>
      </c>
    </row>
    <row r="100" customFormat="false" ht="16.5" hidden="false" customHeight="true" outlineLevel="0" collapsed="false">
      <c r="B100" s="51" t="n">
        <v>95</v>
      </c>
      <c r="C100" s="31" t="s">
        <v>93</v>
      </c>
      <c r="D100" s="7" t="s">
        <v>94</v>
      </c>
      <c r="E100" s="63" t="s">
        <v>95</v>
      </c>
      <c r="F100" s="53" t="s">
        <v>37</v>
      </c>
      <c r="G100" s="7" t="s">
        <v>92</v>
      </c>
      <c r="H100" s="54" t="n">
        <v>6</v>
      </c>
      <c r="I100" s="55" t="n">
        <v>25</v>
      </c>
      <c r="J100" s="37"/>
      <c r="K100" s="56" t="n">
        <f aca="false">IFERROR(J100-I100,"")</f>
        <v>-25</v>
      </c>
      <c r="L100" s="7" t="str">
        <f aca="false">IF(J100="","📋 Geplant",IF(J100&gt;I100,"🔴 Überzogen",IF(J100=I100,"✅ Abgeschlossen","🟡 Läuft")))</f>
        <v>📋 Geplant</v>
      </c>
    </row>
    <row r="101" customFormat="false" ht="16.5" hidden="false" customHeight="true" outlineLevel="0" collapsed="false">
      <c r="B101" s="57" t="n">
        <v>96</v>
      </c>
      <c r="C101" s="31" t="s">
        <v>93</v>
      </c>
      <c r="D101" s="17" t="s">
        <v>94</v>
      </c>
      <c r="E101" s="63" t="s">
        <v>95</v>
      </c>
      <c r="F101" s="58" t="s">
        <v>37</v>
      </c>
      <c r="G101" s="17" t="s">
        <v>97</v>
      </c>
      <c r="H101" s="54" t="n">
        <v>7</v>
      </c>
      <c r="I101" s="55" t="n">
        <v>25</v>
      </c>
      <c r="J101" s="37"/>
      <c r="K101" s="59" t="n">
        <f aca="false">IFERROR(J101-I101,"")</f>
        <v>-25</v>
      </c>
      <c r="L101" s="17" t="str">
        <f aca="false">IF(J101="","📋 Geplant",IF(J101&gt;I101,"🔴 Überzogen",IF(J101=I101,"✅ Abgeschlossen","🟡 Läuft")))</f>
        <v>📋 Geplant</v>
      </c>
    </row>
    <row r="102" customFormat="false" ht="16.5" hidden="false" customHeight="true" outlineLevel="0" collapsed="false">
      <c r="B102" s="51" t="n">
        <v>97</v>
      </c>
      <c r="C102" s="31" t="s">
        <v>93</v>
      </c>
      <c r="D102" s="7" t="s">
        <v>94</v>
      </c>
      <c r="E102" s="63" t="s">
        <v>95</v>
      </c>
      <c r="F102" s="53" t="s">
        <v>37</v>
      </c>
      <c r="G102" s="7" t="s">
        <v>98</v>
      </c>
      <c r="H102" s="54" t="n">
        <v>8</v>
      </c>
      <c r="I102" s="55" t="n">
        <v>25</v>
      </c>
      <c r="J102" s="37"/>
      <c r="K102" s="56" t="n">
        <f aca="false">IFERROR(J102-I102,"")</f>
        <v>-25</v>
      </c>
      <c r="L102" s="7" t="str">
        <f aca="false">IF(J102="","📋 Geplant",IF(J102&gt;I102,"🔴 Überzogen",IF(J102=I102,"✅ Abgeschlossen","🟡 Läuft")))</f>
        <v>📋 Geplant</v>
      </c>
    </row>
    <row r="103" customFormat="false" ht="16.5" hidden="false" customHeight="true" outlineLevel="0" collapsed="false">
      <c r="B103" s="57" t="n">
        <v>98</v>
      </c>
      <c r="C103" s="31" t="s">
        <v>93</v>
      </c>
      <c r="D103" s="17" t="s">
        <v>94</v>
      </c>
      <c r="E103" s="63" t="s">
        <v>95</v>
      </c>
      <c r="F103" s="58" t="s">
        <v>13</v>
      </c>
      <c r="G103" s="17" t="s">
        <v>97</v>
      </c>
      <c r="H103" s="54" t="n">
        <v>7</v>
      </c>
      <c r="I103" s="55" t="n">
        <v>15</v>
      </c>
      <c r="J103" s="37"/>
      <c r="K103" s="59" t="n">
        <f aca="false">IFERROR(J103-I103,"")</f>
        <v>-15</v>
      </c>
      <c r="L103" s="17" t="str">
        <f aca="false">IF(J103="","📋 Geplant",IF(J103&gt;I103,"🔴 Überzogen",IF(J103=I103,"✅ Abgeschlossen","🟡 Läuft")))</f>
        <v>📋 Geplant</v>
      </c>
    </row>
    <row r="104" customFormat="false" ht="16.5" hidden="false" customHeight="true" outlineLevel="0" collapsed="false">
      <c r="B104" s="51" t="n">
        <v>99</v>
      </c>
      <c r="C104" s="31" t="s">
        <v>93</v>
      </c>
      <c r="D104" s="7" t="s">
        <v>94</v>
      </c>
      <c r="E104" s="63" t="s">
        <v>95</v>
      </c>
      <c r="F104" s="53" t="s">
        <v>13</v>
      </c>
      <c r="G104" s="7" t="s">
        <v>98</v>
      </c>
      <c r="H104" s="54" t="n">
        <v>8</v>
      </c>
      <c r="I104" s="55" t="n">
        <v>15</v>
      </c>
      <c r="J104" s="37"/>
      <c r="K104" s="56" t="n">
        <f aca="false">IFERROR(J104-I104,"")</f>
        <v>-15</v>
      </c>
      <c r="L104" s="7" t="str">
        <f aca="false">IF(J104="","📋 Geplant",IF(J104&gt;I104,"🔴 Überzogen",IF(J104=I104,"✅ Abgeschlossen","🟡 Läuft")))</f>
        <v>📋 Geplant</v>
      </c>
    </row>
    <row r="105" customFormat="false" ht="16.5" hidden="false" customHeight="true" outlineLevel="0" collapsed="false">
      <c r="B105" s="57" t="n">
        <v>100</v>
      </c>
      <c r="C105" s="31" t="s">
        <v>93</v>
      </c>
      <c r="D105" s="17" t="s">
        <v>94</v>
      </c>
      <c r="E105" s="63" t="s">
        <v>95</v>
      </c>
      <c r="F105" s="58" t="s">
        <v>13</v>
      </c>
      <c r="G105" s="17" t="s">
        <v>99</v>
      </c>
      <c r="H105" s="54" t="n">
        <v>9</v>
      </c>
      <c r="I105" s="55" t="n">
        <v>15</v>
      </c>
      <c r="J105" s="37"/>
      <c r="K105" s="59" t="n">
        <f aca="false">IFERROR(J105-I105,"")</f>
        <v>-15</v>
      </c>
      <c r="L105" s="17" t="str">
        <f aca="false">IF(J105="","📋 Geplant",IF(J105&gt;I105,"🔴 Überzogen",IF(J105=I105,"✅ Abgeschlossen","🟡 Läuft")))</f>
        <v>📋 Geplant</v>
      </c>
    </row>
    <row r="106" customFormat="false" ht="16.5" hidden="false" customHeight="true" outlineLevel="0" collapsed="false">
      <c r="B106" s="51" t="n">
        <v>101</v>
      </c>
      <c r="C106" s="31" t="s">
        <v>93</v>
      </c>
      <c r="D106" s="7" t="s">
        <v>94</v>
      </c>
      <c r="E106" s="63" t="s">
        <v>95</v>
      </c>
      <c r="F106" s="53" t="s">
        <v>13</v>
      </c>
      <c r="G106" s="7" t="s">
        <v>100</v>
      </c>
      <c r="H106" s="54" t="n">
        <v>10</v>
      </c>
      <c r="I106" s="55" t="n">
        <v>20</v>
      </c>
      <c r="J106" s="37"/>
      <c r="K106" s="56" t="n">
        <f aca="false">IFERROR(J106-I106,"")</f>
        <v>-20</v>
      </c>
      <c r="L106" s="7" t="str">
        <f aca="false">IF(J106="","📋 Geplant",IF(J106&gt;I106,"🔴 Überzogen",IF(J106=I106,"✅ Abgeschlossen","🟡 Läuft")))</f>
        <v>📋 Geplant</v>
      </c>
    </row>
    <row r="107" customFormat="false" ht="16.5" hidden="false" customHeight="true" outlineLevel="0" collapsed="false">
      <c r="B107" s="57" t="n">
        <v>102</v>
      </c>
      <c r="C107" s="31" t="s">
        <v>93</v>
      </c>
      <c r="D107" s="17" t="s">
        <v>94</v>
      </c>
      <c r="E107" s="63" t="s">
        <v>95</v>
      </c>
      <c r="F107" s="58" t="s">
        <v>13</v>
      </c>
      <c r="G107" s="17" t="s">
        <v>101</v>
      </c>
      <c r="H107" s="54" t="n">
        <v>11</v>
      </c>
      <c r="I107" s="55" t="n">
        <v>20</v>
      </c>
      <c r="J107" s="37"/>
      <c r="K107" s="59" t="n">
        <f aca="false">IFERROR(J107-I107,"")</f>
        <v>-20</v>
      </c>
      <c r="L107" s="17" t="str">
        <f aca="false">IF(J107="","📋 Geplant",IF(J107&gt;I107,"🔴 Überzogen",IF(J107=I107,"✅ Abgeschlossen","🟡 Läuft")))</f>
        <v>📋 Geplant</v>
      </c>
    </row>
    <row r="108" customFormat="false" ht="16.5" hidden="false" customHeight="true" outlineLevel="0" collapsed="false">
      <c r="B108" s="51" t="n">
        <v>103</v>
      </c>
      <c r="C108" s="31" t="s">
        <v>93</v>
      </c>
      <c r="D108" s="7" t="s">
        <v>94</v>
      </c>
      <c r="E108" s="63" t="s">
        <v>95</v>
      </c>
      <c r="F108" s="53" t="s">
        <v>13</v>
      </c>
      <c r="G108" s="7" t="s">
        <v>102</v>
      </c>
      <c r="H108" s="54" t="n">
        <v>12</v>
      </c>
      <c r="I108" s="55" t="n">
        <v>15</v>
      </c>
      <c r="J108" s="37"/>
      <c r="K108" s="56" t="n">
        <f aca="false">IFERROR(J108-I108,"")</f>
        <v>-15</v>
      </c>
      <c r="L108" s="7" t="str">
        <f aca="false">IF(J108="","📋 Geplant",IF(J108&gt;I108,"🔴 Überzogen",IF(J108=I108,"✅ Abgeschlossen","🟡 Läuft")))</f>
        <v>📋 Geplant</v>
      </c>
    </row>
    <row r="109" customFormat="false" ht="16.5" hidden="false" customHeight="true" outlineLevel="0" collapsed="false">
      <c r="B109" s="57" t="n">
        <v>104</v>
      </c>
      <c r="C109" s="31" t="s">
        <v>76</v>
      </c>
      <c r="D109" s="17" t="s">
        <v>77</v>
      </c>
      <c r="E109" s="52" t="s">
        <v>78</v>
      </c>
      <c r="F109" s="58" t="s">
        <v>32</v>
      </c>
      <c r="G109" s="17" t="s">
        <v>79</v>
      </c>
      <c r="H109" s="54" t="n">
        <v>1</v>
      </c>
      <c r="I109" s="55" t="n">
        <v>15</v>
      </c>
      <c r="J109" s="37" t="n">
        <v>14</v>
      </c>
      <c r="K109" s="59" t="n">
        <f aca="false">IFERROR(J109-I109,"")</f>
        <v>-1</v>
      </c>
      <c r="L109" s="17" t="str">
        <f aca="false">IF(J109="","📋 Geplant",IF(J109&gt;I109,"🔴 Überzogen",IF(J109=I109,"✅ Abgeschlossen","🟡 Läuft")))</f>
        <v>🟡 Läuft</v>
      </c>
    </row>
    <row r="110" customFormat="false" ht="16.5" hidden="false" customHeight="true" outlineLevel="0" collapsed="false">
      <c r="B110" s="51" t="n">
        <v>105</v>
      </c>
      <c r="C110" s="31" t="s">
        <v>76</v>
      </c>
      <c r="D110" s="7" t="s">
        <v>77</v>
      </c>
      <c r="E110" s="52" t="s">
        <v>78</v>
      </c>
      <c r="F110" s="53" t="s">
        <v>32</v>
      </c>
      <c r="G110" s="7" t="s">
        <v>81</v>
      </c>
      <c r="H110" s="54" t="n">
        <v>2</v>
      </c>
      <c r="I110" s="55" t="n">
        <v>15</v>
      </c>
      <c r="J110" s="37" t="n">
        <v>16</v>
      </c>
      <c r="K110" s="56" t="n">
        <f aca="false">IFERROR(J110-I110,"")</f>
        <v>1</v>
      </c>
      <c r="L110" s="7" t="str">
        <f aca="false">IF(J110="","📋 Geplant",IF(J110&gt;I110,"🔴 Überzogen",IF(J110=I110,"✅ Abgeschlossen","🟡 Läuft")))</f>
        <v>🔴 Überzogen</v>
      </c>
    </row>
    <row r="111" customFormat="false" ht="16.5" hidden="false" customHeight="true" outlineLevel="0" collapsed="false">
      <c r="B111" s="57" t="n">
        <v>106</v>
      </c>
      <c r="C111" s="31" t="s">
        <v>76</v>
      </c>
      <c r="D111" s="17" t="s">
        <v>77</v>
      </c>
      <c r="E111" s="52" t="s">
        <v>78</v>
      </c>
      <c r="F111" s="58" t="s">
        <v>32</v>
      </c>
      <c r="G111" s="17" t="s">
        <v>82</v>
      </c>
      <c r="H111" s="54" t="n">
        <v>3</v>
      </c>
      <c r="I111" s="55" t="n">
        <v>15</v>
      </c>
      <c r="J111" s="37" t="n">
        <v>14</v>
      </c>
      <c r="K111" s="59" t="n">
        <f aca="false">IFERROR(J111-I111,"")</f>
        <v>-1</v>
      </c>
      <c r="L111" s="17" t="str">
        <f aca="false">IF(J111="","📋 Geplant",IF(J111&gt;I111,"🔴 Überzogen",IF(J111=I111,"✅ Abgeschlossen","🟡 Läuft")))</f>
        <v>🟡 Läuft</v>
      </c>
    </row>
    <row r="112" customFormat="false" ht="16.5" hidden="false" customHeight="true" outlineLevel="0" collapsed="false">
      <c r="B112" s="51" t="n">
        <v>107</v>
      </c>
      <c r="C112" s="31" t="s">
        <v>83</v>
      </c>
      <c r="D112" s="7" t="s">
        <v>84</v>
      </c>
      <c r="E112" s="62" t="s">
        <v>85</v>
      </c>
      <c r="F112" s="53" t="s">
        <v>32</v>
      </c>
      <c r="G112" s="7" t="s">
        <v>79</v>
      </c>
      <c r="H112" s="54" t="n">
        <v>1</v>
      </c>
      <c r="I112" s="55" t="n">
        <v>10</v>
      </c>
      <c r="J112" s="37" t="n">
        <v>9</v>
      </c>
      <c r="K112" s="56" t="n">
        <f aca="false">IFERROR(J112-I112,"")</f>
        <v>-1</v>
      </c>
      <c r="L112" s="7" t="str">
        <f aca="false">IF(J112="","📋 Geplant",IF(J112&gt;I112,"🔴 Überzogen",IF(J112=I112,"✅ Abgeschlossen","🟡 Läuft")))</f>
        <v>🟡 Läuft</v>
      </c>
    </row>
    <row r="113" customFormat="false" ht="16.5" hidden="false" customHeight="true" outlineLevel="0" collapsed="false">
      <c r="B113" s="57" t="n">
        <v>108</v>
      </c>
      <c r="C113" s="31" t="s">
        <v>83</v>
      </c>
      <c r="D113" s="17" t="s">
        <v>84</v>
      </c>
      <c r="E113" s="62" t="s">
        <v>85</v>
      </c>
      <c r="F113" s="58" t="s">
        <v>32</v>
      </c>
      <c r="G113" s="17" t="s">
        <v>81</v>
      </c>
      <c r="H113" s="54" t="n">
        <v>2</v>
      </c>
      <c r="I113" s="55" t="n">
        <v>10</v>
      </c>
      <c r="J113" s="37" t="n">
        <v>11</v>
      </c>
      <c r="K113" s="59" t="n">
        <f aca="false">IFERROR(J113-I113,"")</f>
        <v>1</v>
      </c>
      <c r="L113" s="17" t="str">
        <f aca="false">IF(J113="","📋 Geplant",IF(J113&gt;I113,"🔴 Überzogen",IF(J113=I113,"✅ Abgeschlossen","🟡 Läuft")))</f>
        <v>🔴 Überzogen</v>
      </c>
    </row>
    <row r="114" customFormat="false" ht="16.5" hidden="false" customHeight="true" outlineLevel="0" collapsed="false">
      <c r="B114" s="51" t="n">
        <v>109</v>
      </c>
      <c r="C114" s="31" t="s">
        <v>87</v>
      </c>
      <c r="D114" s="7" t="s">
        <v>88</v>
      </c>
      <c r="E114" s="52" t="s">
        <v>78</v>
      </c>
      <c r="F114" s="53" t="s">
        <v>32</v>
      </c>
      <c r="G114" s="7" t="s">
        <v>79</v>
      </c>
      <c r="H114" s="54" t="n">
        <v>1</v>
      </c>
      <c r="I114" s="55" t="n">
        <v>10</v>
      </c>
      <c r="J114" s="37" t="n">
        <v>9</v>
      </c>
      <c r="K114" s="56" t="n">
        <f aca="false">IFERROR(J114-I114,"")</f>
        <v>-1</v>
      </c>
      <c r="L114" s="7" t="str">
        <f aca="false">IF(J114="","📋 Geplant",IF(J114&gt;I114,"🔴 Überzogen",IF(J114=I114,"✅ Abgeschlossen","🟡 Läuft")))</f>
        <v>🟡 Läuft</v>
      </c>
    </row>
    <row r="115" customFormat="false" ht="16.5" hidden="false" customHeight="true" outlineLevel="0" collapsed="false">
      <c r="B115" s="57" t="n">
        <v>110</v>
      </c>
      <c r="C115" s="31" t="s">
        <v>87</v>
      </c>
      <c r="D115" s="17" t="s">
        <v>88</v>
      </c>
      <c r="E115" s="52" t="s">
        <v>78</v>
      </c>
      <c r="F115" s="58" t="s">
        <v>32</v>
      </c>
      <c r="G115" s="17" t="s">
        <v>81</v>
      </c>
      <c r="H115" s="54" t="n">
        <v>2</v>
      </c>
      <c r="I115" s="55" t="n">
        <v>10</v>
      </c>
      <c r="J115" s="37" t="n">
        <v>10</v>
      </c>
      <c r="K115" s="59" t="n">
        <f aca="false">IFERROR(J115-I115,"")</f>
        <v>0</v>
      </c>
      <c r="L115" s="17" t="str">
        <f aca="false">IF(J115="","📋 Geplant",IF(J115&gt;I115,"🔴 Überzogen",IF(J115=I115,"✅ Abgeschlossen","🟡 Läuft")))</f>
        <v>✅ Abgeschlossen</v>
      </c>
    </row>
    <row r="116" customFormat="false" ht="19.5" hidden="false" customHeight="true" outlineLevel="0" collapsed="false">
      <c r="B116" s="67" t="s">
        <v>103</v>
      </c>
      <c r="C116" s="67"/>
      <c r="D116" s="67"/>
      <c r="E116" s="67"/>
      <c r="F116" s="67"/>
      <c r="G116" s="67"/>
      <c r="H116" s="67"/>
      <c r="I116" s="68" t="n">
        <f aca="false">SUM(I6:I115)</f>
        <v>4430</v>
      </c>
      <c r="J116" s="68" t="n">
        <f aca="false">IFERROR(SUM(J6:J115),"")</f>
        <v>1484</v>
      </c>
      <c r="K116" s="69"/>
      <c r="L116" s="69"/>
    </row>
  </sheetData>
  <mergeCells count="5">
    <mergeCell ref="B2:K2"/>
    <mergeCell ref="B4:K4"/>
    <mergeCell ref="N5:P5"/>
    <mergeCell ref="N13:P13"/>
    <mergeCell ref="B116:H116"/>
  </mergeCells>
  <conditionalFormatting sqref="K6:K115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5" right="0.5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Y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5" min="2" style="0" width="8"/>
  </cols>
  <sheetData>
    <row r="1" customFormat="false" ht="7.5" hidden="false" customHeight="true" outlineLevel="0" collapsed="false"/>
    <row r="2" customFormat="false" ht="43.5" hidden="false" customHeight="true" outlineLevel="0" collapsed="false">
      <c r="B2" s="70" t="s">
        <v>104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</row>
    <row r="4" customFormat="false" ht="7.5" hidden="false" customHeight="true" outlineLevel="0" collapsed="false"/>
    <row r="5" customFormat="false" ht="13.5" hidden="false" customHeight="true" outlineLevel="0" collapsed="false">
      <c r="B5" s="71" t="s">
        <v>105</v>
      </c>
      <c r="C5" s="71"/>
      <c r="D5" s="71"/>
      <c r="E5" s="71"/>
      <c r="G5" s="72" t="s">
        <v>106</v>
      </c>
      <c r="H5" s="72"/>
      <c r="I5" s="72"/>
      <c r="J5" s="72"/>
      <c r="L5" s="73" t="s">
        <v>107</v>
      </c>
      <c r="M5" s="73"/>
      <c r="N5" s="73"/>
      <c r="O5" s="73"/>
      <c r="Q5" s="74" t="s">
        <v>108</v>
      </c>
      <c r="R5" s="74"/>
      <c r="S5" s="74"/>
      <c r="T5" s="74"/>
      <c r="V5" s="71" t="s">
        <v>109</v>
      </c>
      <c r="W5" s="71"/>
      <c r="X5" s="71"/>
      <c r="Y5" s="71"/>
    </row>
    <row r="6" customFormat="false" ht="27.75" hidden="false" customHeight="true" outlineLevel="0" collapsed="false">
      <c r="B6" s="75" t="n">
        <v>10</v>
      </c>
      <c r="C6" s="75"/>
      <c r="D6" s="75"/>
      <c r="E6" s="75"/>
      <c r="G6" s="76" t="n">
        <f aca="false">IFERROR(SUM(Projektzuordnung!I6:I115),0)</f>
        <v>4430</v>
      </c>
      <c r="H6" s="76"/>
      <c r="I6" s="76"/>
      <c r="J6" s="76"/>
      <c r="L6" s="77" t="n">
        <f aca="false">IFERROR(AVERAGE('Kapazitätsmatrix 2027'!D33:O42),0)</f>
        <v>0</v>
      </c>
      <c r="M6" s="77"/>
      <c r="N6" s="77"/>
      <c r="O6" s="77"/>
      <c r="Q6" s="78" t="n">
        <f aca="false">IFERROR(COUNTIF('Kapazitätsmatrix 2027'!D33:O42,"&gt;0.9"),0)</f>
        <v>0</v>
      </c>
      <c r="R6" s="78"/>
      <c r="S6" s="78"/>
      <c r="T6" s="78"/>
      <c r="V6" s="75" t="n">
        <v>5</v>
      </c>
      <c r="W6" s="75"/>
      <c r="X6" s="75"/>
      <c r="Y6" s="75"/>
    </row>
    <row r="7" customFormat="false" ht="15.75" hidden="false" customHeight="true" outlineLevel="0" collapsed="false">
      <c r="B7" s="79" t="s">
        <v>110</v>
      </c>
      <c r="C7" s="79"/>
      <c r="D7" s="79"/>
      <c r="E7" s="79"/>
      <c r="G7" s="80" t="s">
        <v>111</v>
      </c>
      <c r="H7" s="80"/>
      <c r="I7" s="80"/>
      <c r="J7" s="80"/>
      <c r="L7" s="81" t="s">
        <v>112</v>
      </c>
      <c r="M7" s="81"/>
      <c r="N7" s="81"/>
      <c r="O7" s="81"/>
      <c r="Q7" s="82" t="s">
        <v>113</v>
      </c>
      <c r="R7" s="82"/>
      <c r="S7" s="82"/>
      <c r="T7" s="82"/>
      <c r="V7" s="79" t="s">
        <v>114</v>
      </c>
      <c r="W7" s="79"/>
      <c r="X7" s="79"/>
      <c r="Y7" s="79"/>
    </row>
    <row r="9" customFormat="false" ht="7.5" hidden="false" customHeight="true" outlineLevel="0" collapsed="false"/>
    <row r="10" customFormat="false" ht="19.5" hidden="false" customHeight="true" outlineLevel="0" collapsed="false">
      <c r="B10" s="83" t="s">
        <v>115</v>
      </c>
      <c r="C10" s="83"/>
      <c r="D10" s="83"/>
      <c r="E10" s="83"/>
      <c r="F10" s="83"/>
      <c r="G10" s="83"/>
      <c r="H10" s="83"/>
    </row>
    <row r="11" customFormat="false" ht="21.75" hidden="false" customHeight="true" outlineLevel="0" collapsed="false">
      <c r="B11" s="31" t="s">
        <v>69</v>
      </c>
      <c r="C11" s="31" t="s">
        <v>4</v>
      </c>
      <c r="D11" s="31" t="s">
        <v>116</v>
      </c>
      <c r="E11" s="84" t="s">
        <v>117</v>
      </c>
      <c r="F11" s="84"/>
      <c r="G11" s="31" t="s">
        <v>12</v>
      </c>
      <c r="H11" s="31" t="s">
        <v>118</v>
      </c>
      <c r="I11" s="31" t="s">
        <v>119</v>
      </c>
    </row>
    <row r="12" customFormat="false" ht="18.75" hidden="false" customHeight="true" outlineLevel="0" collapsed="false">
      <c r="B12" s="53" t="s">
        <v>13</v>
      </c>
      <c r="C12" s="85" t="s">
        <v>14</v>
      </c>
      <c r="D12" s="86" t="s">
        <v>15</v>
      </c>
      <c r="E12" s="87" t="n">
        <f aca="false">IFERROR(AVERAGE('Kapazitätsmatrix 2027'!D33:O33),"")</f>
        <v>0</v>
      </c>
      <c r="F12" s="87"/>
      <c r="G12" s="7" t="str">
        <f aca="false">IFERROR(IF(E12&gt;0.9,"🔴 Überlastet",IF(E12&gt;=0.75,"🟢 Optimal","🟡 Unterausgelastet")),"–")</f>
        <v>🟡 Unterausgelastet</v>
      </c>
      <c r="H12" s="88" t="n">
        <f aca="false">IFERROR(SUM('Kapazitätsmatrix 2027'!D7:O7),"")</f>
        <v>0</v>
      </c>
      <c r="I12" s="89" t="n">
        <f aca="false">IFERROR(SUM('Kapazitätsmatrix 2027'!D20:O20),"")</f>
        <v>1451.52</v>
      </c>
    </row>
    <row r="13" customFormat="false" ht="18.75" hidden="false" customHeight="true" outlineLevel="0" collapsed="false">
      <c r="B13" s="58" t="s">
        <v>16</v>
      </c>
      <c r="C13" s="90" t="s">
        <v>17</v>
      </c>
      <c r="D13" s="91" t="s">
        <v>18</v>
      </c>
      <c r="E13" s="92" t="n">
        <f aca="false">IFERROR(AVERAGE('Kapazitätsmatrix 2027'!D34:O34),"")</f>
        <v>0</v>
      </c>
      <c r="F13" s="92"/>
      <c r="G13" s="17" t="str">
        <f aca="false">IFERROR(IF(E13&gt;0.9,"🔴 Überlastet",IF(E13&gt;=0.75,"🟢 Optimal","🟡 Unterausgelastet")),"–")</f>
        <v>🟡 Unterausgelastet</v>
      </c>
      <c r="H13" s="93" t="n">
        <f aca="false">IFERROR(SUM('Kapazitätsmatrix 2027'!D8:O8),"")</f>
        <v>0</v>
      </c>
      <c r="I13" s="94" t="n">
        <f aca="false">IFERROR(SUM('Kapazitätsmatrix 2027'!D21:O21),"")</f>
        <v>1669.248</v>
      </c>
    </row>
    <row r="14" customFormat="false" ht="18.75" hidden="false" customHeight="true" outlineLevel="0" collapsed="false">
      <c r="B14" s="53" t="s">
        <v>19</v>
      </c>
      <c r="C14" s="85" t="s">
        <v>20</v>
      </c>
      <c r="D14" s="86" t="s">
        <v>21</v>
      </c>
      <c r="E14" s="87" t="n">
        <f aca="false">IFERROR(AVERAGE('Kapazitätsmatrix 2027'!D35:O35),"")</f>
        <v>0</v>
      </c>
      <c r="F14" s="87"/>
      <c r="G14" s="7" t="str">
        <f aca="false">IFERROR(IF(E14&gt;0.9,"🔴 Überlastet",IF(E14&gt;=0.75,"🟢 Optimal","🟡 Unterausgelastet")),"–")</f>
        <v>🟡 Unterausgelastet</v>
      </c>
      <c r="H14" s="88" t="n">
        <f aca="false">IFERROR(SUM('Kapazitätsmatrix 2027'!D9:O9),"")</f>
        <v>0</v>
      </c>
      <c r="I14" s="89" t="n">
        <f aca="false">IFERROR(SUM('Kapazitätsmatrix 2027'!D22:O22),"")</f>
        <v>1483.13088</v>
      </c>
    </row>
    <row r="15" customFormat="false" ht="18.75" hidden="false" customHeight="true" outlineLevel="0" collapsed="false">
      <c r="B15" s="58" t="s">
        <v>22</v>
      </c>
      <c r="C15" s="90" t="s">
        <v>23</v>
      </c>
      <c r="D15" s="91" t="s">
        <v>18</v>
      </c>
      <c r="E15" s="92" t="n">
        <f aca="false">IFERROR(AVERAGE('Kapazitätsmatrix 2027'!D36:O36),"")</f>
        <v>0</v>
      </c>
      <c r="F15" s="92"/>
      <c r="G15" s="17" t="str">
        <f aca="false">IFERROR(IF(E15&gt;0.9,"🔴 Überlastet",IF(E15&gt;=0.75,"🟢 Optimal","🟡 Unterausgelastet")),"–")</f>
        <v>🟡 Unterausgelastet</v>
      </c>
      <c r="H15" s="93" t="n">
        <f aca="false">IFERROR(SUM('Kapazitätsmatrix 2027'!D10:O10),"")</f>
        <v>0</v>
      </c>
      <c r="I15" s="94" t="n">
        <f aca="false">IFERROR(SUM('Kapazitätsmatrix 2027'!D23:O23),"")</f>
        <v>1669.248</v>
      </c>
    </row>
    <row r="16" customFormat="false" ht="18.75" hidden="false" customHeight="true" outlineLevel="0" collapsed="false">
      <c r="B16" s="53" t="s">
        <v>24</v>
      </c>
      <c r="C16" s="85" t="s">
        <v>25</v>
      </c>
      <c r="D16" s="86" t="s">
        <v>26</v>
      </c>
      <c r="E16" s="87" t="n">
        <f aca="false">IFERROR(AVERAGE('Kapazitätsmatrix 2027'!D37:O37),"")</f>
        <v>0</v>
      </c>
      <c r="F16" s="87"/>
      <c r="G16" s="7" t="str">
        <f aca="false">IFERROR(IF(E16&gt;0.9,"🔴 Überlastet",IF(E16&gt;=0.75,"🟢 Optimal","🟡 Unterausgelastet")),"–")</f>
        <v>🟡 Unterausgelastet</v>
      </c>
      <c r="H16" s="88" t="n">
        <f aca="false">IFERROR(SUM('Kapazitätsmatrix 2027'!D11:O11),"")</f>
        <v>0</v>
      </c>
      <c r="I16" s="89" t="n">
        <f aca="false">IFERROR(SUM('Kapazitätsmatrix 2027'!D24:O24),"")</f>
        <v>1596.672</v>
      </c>
    </row>
    <row r="17" customFormat="false" ht="18.75" hidden="false" customHeight="true" outlineLevel="0" collapsed="false">
      <c r="B17" s="58" t="s">
        <v>27</v>
      </c>
      <c r="C17" s="90" t="s">
        <v>28</v>
      </c>
      <c r="D17" s="91" t="s">
        <v>29</v>
      </c>
      <c r="E17" s="92" t="n">
        <f aca="false">IFERROR(AVERAGE('Kapazitätsmatrix 2027'!D38:O38),"")</f>
        <v>0</v>
      </c>
      <c r="F17" s="92"/>
      <c r="G17" s="17" t="str">
        <f aca="false">IFERROR(IF(E17&gt;0.9,"🔴 Überlastet",IF(E17&gt;=0.75,"🟢 Optimal","🟡 Unterausgelastet")),"–")</f>
        <v>🟡 Unterausgelastet</v>
      </c>
      <c r="H17" s="93" t="n">
        <f aca="false">IFERROR(SUM('Kapazitätsmatrix 2027'!D12:O12),"")</f>
        <v>0</v>
      </c>
      <c r="I17" s="94" t="n">
        <f aca="false">IFERROR(SUM('Kapazitätsmatrix 2027'!D25:O25),"")</f>
        <v>1669.248</v>
      </c>
    </row>
    <row r="18" customFormat="false" ht="18.75" hidden="false" customHeight="true" outlineLevel="0" collapsed="false">
      <c r="B18" s="53" t="s">
        <v>30</v>
      </c>
      <c r="C18" s="85" t="s">
        <v>31</v>
      </c>
      <c r="D18" s="86" t="s">
        <v>18</v>
      </c>
      <c r="E18" s="87" t="n">
        <f aca="false">IFERROR(AVERAGE('Kapazitätsmatrix 2027'!D39:O39),"")</f>
        <v>0</v>
      </c>
      <c r="F18" s="87"/>
      <c r="G18" s="7" t="str">
        <f aca="false">IFERROR(IF(E18&gt;0.9,"🔴 Überlastet",IF(E18&gt;=0.75,"🟢 Optimal","🟡 Unterausgelastet")),"–")</f>
        <v>🟡 Unterausgelastet</v>
      </c>
      <c r="H18" s="88" t="n">
        <f aca="false">IFERROR(SUM('Kapazitätsmatrix 2027'!D13:O13),"")</f>
        <v>0</v>
      </c>
      <c r="I18" s="89" t="n">
        <f aca="false">IFERROR(SUM('Kapazitätsmatrix 2027'!D26:O26),"")</f>
        <v>1551.312</v>
      </c>
    </row>
    <row r="19" customFormat="false" ht="18.75" hidden="false" customHeight="true" outlineLevel="0" collapsed="false">
      <c r="B19" s="58" t="s">
        <v>32</v>
      </c>
      <c r="C19" s="90" t="s">
        <v>33</v>
      </c>
      <c r="D19" s="91" t="s">
        <v>15</v>
      </c>
      <c r="E19" s="92" t="n">
        <f aca="false">IFERROR(AVERAGE('Kapazitätsmatrix 2027'!D40:O40),"")</f>
        <v>0</v>
      </c>
      <c r="F19" s="92"/>
      <c r="G19" s="17" t="str">
        <f aca="false">IFERROR(IF(E19&gt;0.9,"🔴 Überlastet",IF(E19&gt;=0.75,"🟢 Optimal","🟡 Unterausgelastet")),"–")</f>
        <v>🟡 Unterausgelastet</v>
      </c>
      <c r="H19" s="93" t="n">
        <f aca="false">IFERROR(SUM('Kapazitätsmatrix 2027'!D14:O14),"")</f>
        <v>0</v>
      </c>
      <c r="I19" s="94" t="n">
        <f aca="false">IFERROR(SUM('Kapazitätsmatrix 2027'!D27:O27),"")</f>
        <v>1179.36</v>
      </c>
    </row>
    <row r="20" customFormat="false" ht="18.75" hidden="false" customHeight="true" outlineLevel="0" collapsed="false">
      <c r="B20" s="53" t="s">
        <v>34</v>
      </c>
      <c r="C20" s="85" t="s">
        <v>35</v>
      </c>
      <c r="D20" s="86" t="s">
        <v>36</v>
      </c>
      <c r="E20" s="87" t="n">
        <f aca="false">IFERROR(AVERAGE('Kapazitätsmatrix 2027'!D41:O41),"")</f>
        <v>0</v>
      </c>
      <c r="F20" s="87"/>
      <c r="G20" s="7" t="str">
        <f aca="false">IFERROR(IF(E20&gt;0.9,"🔴 Überlastet",IF(E20&gt;=0.75,"🟢 Optimal","🟡 Unterausgelastet")),"–")</f>
        <v>🟡 Unterausgelastet</v>
      </c>
      <c r="H20" s="88" t="n">
        <f aca="false">IFERROR(SUM('Kapazitätsmatrix 2027'!D15:O15),"")</f>
        <v>0</v>
      </c>
      <c r="I20" s="89" t="n">
        <f aca="false">IFERROR(SUM('Kapazitätsmatrix 2027'!D28:O28),"")</f>
        <v>1576.512</v>
      </c>
    </row>
    <row r="21" customFormat="false" ht="18.75" hidden="false" customHeight="true" outlineLevel="0" collapsed="false">
      <c r="B21" s="58" t="s">
        <v>37</v>
      </c>
      <c r="C21" s="90" t="s">
        <v>38</v>
      </c>
      <c r="D21" s="91" t="s">
        <v>39</v>
      </c>
      <c r="E21" s="92" t="n">
        <f aca="false">IFERROR(AVERAGE('Kapazitätsmatrix 2027'!D42:O42),"")</f>
        <v>0</v>
      </c>
      <c r="F21" s="92"/>
      <c r="G21" s="17" t="str">
        <f aca="false">IFERROR(IF(E21&gt;0.9,"🔴 Überlastet",IF(E21&gt;=0.75,"🟢 Optimal","🟡 Unterausgelastet")),"–")</f>
        <v>🟡 Unterausgelastet</v>
      </c>
      <c r="H21" s="93" t="n">
        <f aca="false">IFERROR(SUM('Kapazitätsmatrix 2027'!D16:O16),"")</f>
        <v>0</v>
      </c>
      <c r="I21" s="94" t="n">
        <f aca="false">IFERROR(SUM('Kapazitätsmatrix 2027'!D29:O29),"")</f>
        <v>1382.00832</v>
      </c>
    </row>
    <row r="24" customFormat="false" ht="19.5" hidden="false" customHeight="true" outlineLevel="0" collapsed="false">
      <c r="B24" s="83" t="s">
        <v>120</v>
      </c>
      <c r="C24" s="83"/>
      <c r="D24" s="83"/>
      <c r="E24" s="83"/>
      <c r="F24" s="83"/>
      <c r="G24" s="83"/>
      <c r="H24" s="83"/>
    </row>
    <row r="25" customFormat="false" ht="21.75" hidden="false" customHeight="true" outlineLevel="0" collapsed="false">
      <c r="B25" s="4" t="s">
        <v>66</v>
      </c>
      <c r="C25" s="4" t="s">
        <v>67</v>
      </c>
      <c r="D25" s="4" t="s">
        <v>68</v>
      </c>
      <c r="E25" s="4" t="s">
        <v>72</v>
      </c>
      <c r="F25" s="4" t="s">
        <v>73</v>
      </c>
      <c r="G25" s="4" t="s">
        <v>121</v>
      </c>
      <c r="H25" s="4" t="s">
        <v>122</v>
      </c>
    </row>
    <row r="26" customFormat="false" ht="18.75" hidden="false" customHeight="true" outlineLevel="0" collapsed="false">
      <c r="B26" s="61" t="s">
        <v>76</v>
      </c>
      <c r="C26" s="7" t="s">
        <v>77</v>
      </c>
      <c r="D26" s="52" t="s">
        <v>78</v>
      </c>
      <c r="E26" s="95" t="n">
        <f aca="false">IFERROR(SUMIF(Projektzuordnung!$C$6:$C$115,"P001",Projektzuordnung!$I$6:$I$115),0)</f>
        <v>895</v>
      </c>
      <c r="F26" s="89" t="n">
        <f aca="false">IFERROR(SUMIF(Projektzuordnung!$C$6:$C$115,"P001",Projektzuordnung!$J$6:$J$115),0)</f>
        <v>574</v>
      </c>
      <c r="G26" s="96" t="n">
        <f aca="false">IFERROR(F26/E26,"")</f>
        <v>0.641340782122905</v>
      </c>
      <c r="H26" s="97" t="n">
        <f aca="false">IFERROR(COUNTIF(Projektzuordnung!$C$6:$C$115,"P001"),0)</f>
        <v>23</v>
      </c>
    </row>
    <row r="27" customFormat="false" ht="18.75" hidden="false" customHeight="true" outlineLevel="0" collapsed="false">
      <c r="B27" s="61" t="s">
        <v>83</v>
      </c>
      <c r="C27" s="17" t="s">
        <v>84</v>
      </c>
      <c r="D27" s="62" t="s">
        <v>85</v>
      </c>
      <c r="E27" s="98" t="n">
        <f aca="false">IFERROR(SUMIF(Projektzuordnung!$C$6:$C$115,"P002",Projektzuordnung!$I$6:$I$115),0)</f>
        <v>665</v>
      </c>
      <c r="F27" s="94" t="n">
        <f aca="false">IFERROR(SUMIF(Projektzuordnung!$C$6:$C$115,"P002",Projektzuordnung!$J$6:$J$115),0)</f>
        <v>463</v>
      </c>
      <c r="G27" s="99" t="n">
        <f aca="false">IFERROR(F27/E27,"")</f>
        <v>0.696240601503759</v>
      </c>
      <c r="H27" s="100" t="n">
        <f aca="false">IFERROR(COUNTIF(Projektzuordnung!$C$6:$C$115,"P002"),0)</f>
        <v>14</v>
      </c>
    </row>
    <row r="28" customFormat="false" ht="18.75" hidden="false" customHeight="true" outlineLevel="0" collapsed="false">
      <c r="B28" s="61" t="s">
        <v>87</v>
      </c>
      <c r="C28" s="7" t="s">
        <v>88</v>
      </c>
      <c r="D28" s="52" t="s">
        <v>78</v>
      </c>
      <c r="E28" s="95" t="n">
        <f aca="false">IFERROR(SUMIF(Projektzuordnung!$C$6:$C$115,"P003",Projektzuordnung!$I$6:$I$115),0)</f>
        <v>380</v>
      </c>
      <c r="F28" s="89" t="n">
        <f aca="false">IFERROR(SUMIF(Projektzuordnung!$C$6:$C$115,"P003",Projektzuordnung!$J$6:$J$115),0)</f>
        <v>375</v>
      </c>
      <c r="G28" s="96" t="n">
        <f aca="false">IFERROR(F28/E28,"")</f>
        <v>0.986842105263158</v>
      </c>
      <c r="H28" s="97" t="n">
        <f aca="false">IFERROR(COUNTIF(Projektzuordnung!$C$6:$C$115,"P003"),0)</f>
        <v>9</v>
      </c>
    </row>
    <row r="29" customFormat="false" ht="18.75" hidden="false" customHeight="true" outlineLevel="0" collapsed="false">
      <c r="B29" s="61" t="s">
        <v>90</v>
      </c>
      <c r="C29" s="17" t="s">
        <v>91</v>
      </c>
      <c r="D29" s="62" t="s">
        <v>85</v>
      </c>
      <c r="E29" s="98" t="n">
        <f aca="false">IFERROR(SUMIF(Projektzuordnung!$C$6:$C$115,"P004",Projektzuordnung!$I$6:$I$115),0)</f>
        <v>1260</v>
      </c>
      <c r="F29" s="94" t="n">
        <f aca="false">IFERROR(SUMIF(Projektzuordnung!$C$6:$C$115,"P004",Projektzuordnung!$J$6:$J$115),0)</f>
        <v>0</v>
      </c>
      <c r="G29" s="99" t="n">
        <f aca="false">IFERROR(F29/E29,"")</f>
        <v>0</v>
      </c>
      <c r="H29" s="100" t="n">
        <f aca="false">IFERROR(COUNTIF(Projektzuordnung!$C$6:$C$115,"P004"),0)</f>
        <v>28</v>
      </c>
    </row>
    <row r="30" customFormat="false" ht="18.75" hidden="false" customHeight="true" outlineLevel="0" collapsed="false">
      <c r="B30" s="61" t="s">
        <v>93</v>
      </c>
      <c r="C30" s="7" t="s">
        <v>94</v>
      </c>
      <c r="D30" s="63" t="s">
        <v>95</v>
      </c>
      <c r="E30" s="95" t="n">
        <f aca="false">IFERROR(SUMIF(Projektzuordnung!$C$6:$C$115,"P005",Projektzuordnung!$I$6:$I$115),0)</f>
        <v>1230</v>
      </c>
      <c r="F30" s="89" t="n">
        <f aca="false">IFERROR(SUMIF(Projektzuordnung!$C$6:$C$115,"P005",Projektzuordnung!$J$6:$J$115),0)</f>
        <v>72</v>
      </c>
      <c r="G30" s="96" t="n">
        <f aca="false">IFERROR(F30/E30,"")</f>
        <v>0.0585365853658537</v>
      </c>
      <c r="H30" s="97" t="n">
        <f aca="false">IFERROR(COUNTIF(Projektzuordnung!$C$6:$C$115,"P005"),0)</f>
        <v>36</v>
      </c>
    </row>
    <row r="33" customFormat="false" ht="19.5" hidden="false" customHeight="true" outlineLevel="0" collapsed="false">
      <c r="B33" s="32" t="s">
        <v>123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</row>
    <row r="34" customFormat="false" ht="15" hidden="false" customHeight="true" outlineLevel="0" collapsed="false">
      <c r="B34" s="101" t="s">
        <v>124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customFormat="false" ht="15" hidden="false" customHeight="true" outlineLevel="0" collapsed="false">
      <c r="B35" s="102" t="s">
        <v>125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</row>
    <row r="36" customFormat="false" ht="15" hidden="false" customHeight="true" outlineLevel="0" collapsed="false">
      <c r="B36" s="103" t="s">
        <v>126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</row>
  </sheetData>
  <mergeCells count="33">
    <mergeCell ref="B2:X2"/>
    <mergeCell ref="B5:E5"/>
    <mergeCell ref="G5:J5"/>
    <mergeCell ref="L5:O5"/>
    <mergeCell ref="Q5:T5"/>
    <mergeCell ref="V5:Y5"/>
    <mergeCell ref="B6:E6"/>
    <mergeCell ref="G6:J6"/>
    <mergeCell ref="L6:O6"/>
    <mergeCell ref="Q6:T6"/>
    <mergeCell ref="V6:Y6"/>
    <mergeCell ref="B7:E7"/>
    <mergeCell ref="G7:J7"/>
    <mergeCell ref="L7:O7"/>
    <mergeCell ref="Q7:T7"/>
    <mergeCell ref="V7:Y7"/>
    <mergeCell ref="B10:H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B24:H24"/>
    <mergeCell ref="B33:X33"/>
    <mergeCell ref="B34:X34"/>
    <mergeCell ref="B35:X35"/>
    <mergeCell ref="B36:X36"/>
  </mergeCells>
  <conditionalFormatting sqref="E12:E21">
    <cfRule type="cellIs" priority="2" operator="greaterThan" aboveAverage="0" equalAverage="0" bottom="0" percent="0" rank="0" text="" dxfId="0">
      <formula>0.9</formula>
    </cfRule>
    <cfRule type="cellIs" priority="3" operator="between" aboveAverage="0" equalAverage="0" bottom="0" percent="0" rank="0" text="" dxfId="1">
      <formula>0.75</formula>
      <formula>0.9</formula>
    </cfRule>
    <cfRule type="cellIs" priority="4" operator="lessThan" aboveAverage="0" equalAverage="0" bottom="0" percent="0" rank="0" text="" dxfId="2">
      <formula>0.75</formula>
    </cfRule>
  </conditionalFormatting>
  <printOptions headings="false" gridLines="false" gridLinesSet="true" horizontalCentered="false" verticalCentered="false"/>
  <pageMargins left="0.5" right="0.5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2026-10-17T13:39:00Z</dcterms:created>
  <dc:creator>openpyxl</dc:creator>
  <dc:description/>
  <dc:language>en-US</dc:language>
  <cp:lastModifiedBy/>
  <dcterms:modified xsi:type="dcterms:W3CDTF">2026-10-17T13:39:01Z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