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10FEB561-31E5-4A82-82E9-248F84100F78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Dashboard" sheetId="1" r:id="rId1"/>
    <sheet name="Projektliste" sheetId="2" r:id="rId2"/>
    <sheet name="Risikoregister" sheetId="3" r:id="rId3"/>
    <sheet name="Ressourcenplanung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4" i="4" l="1"/>
  <c r="G14" i="4"/>
  <c r="E14" i="4"/>
  <c r="D14" i="4"/>
  <c r="C14" i="4"/>
  <c r="N13" i="4"/>
  <c r="N14" i="4" s="1"/>
  <c r="M13" i="4"/>
  <c r="M14" i="4" s="1"/>
  <c r="L13" i="4"/>
  <c r="L14" i="4" s="1"/>
  <c r="K13" i="4"/>
  <c r="K14" i="4" s="1"/>
  <c r="J13" i="4"/>
  <c r="J14" i="4" s="1"/>
  <c r="I13" i="4"/>
  <c r="I14" i="4" s="1"/>
  <c r="H13" i="4"/>
  <c r="G13" i="4"/>
  <c r="F13" i="4"/>
  <c r="F14" i="4" s="1"/>
  <c r="E13" i="4"/>
  <c r="D13" i="4"/>
  <c r="C13" i="4"/>
  <c r="O12" i="4"/>
  <c r="O14" i="4" s="1"/>
  <c r="O10" i="4"/>
  <c r="O9" i="4"/>
  <c r="O8" i="4"/>
  <c r="O7" i="4"/>
  <c r="O6" i="4"/>
  <c r="O5" i="4"/>
  <c r="O4" i="4"/>
  <c r="O3" i="4"/>
  <c r="O13" i="4" s="1"/>
  <c r="G10" i="3"/>
  <c r="G9" i="3"/>
  <c r="G8" i="3"/>
  <c r="G7" i="3"/>
  <c r="G6" i="3"/>
  <c r="G5" i="3"/>
  <c r="G4" i="3"/>
  <c r="G3" i="3"/>
  <c r="L35" i="2"/>
  <c r="K35" i="2"/>
  <c r="J35" i="2"/>
  <c r="I35" i="2"/>
  <c r="L34" i="2"/>
  <c r="M34" i="2" s="1"/>
  <c r="L33" i="2"/>
  <c r="M33" i="2" s="1"/>
  <c r="L32" i="2"/>
  <c r="M32" i="2" s="1"/>
  <c r="L31" i="2"/>
  <c r="M31" i="2" s="1"/>
  <c r="L30" i="2"/>
  <c r="M30" i="2" s="1"/>
  <c r="L29" i="2"/>
  <c r="M29" i="2" s="1"/>
  <c r="M28" i="2"/>
  <c r="L28" i="2"/>
  <c r="L27" i="2"/>
  <c r="M27" i="2" s="1"/>
  <c r="L26" i="2"/>
  <c r="M26" i="2" s="1"/>
  <c r="L25" i="2"/>
  <c r="M25" i="2" s="1"/>
  <c r="L24" i="2"/>
  <c r="M24" i="2" s="1"/>
  <c r="L23" i="2"/>
  <c r="M23" i="2" s="1"/>
  <c r="L22" i="2"/>
  <c r="M22" i="2" s="1"/>
  <c r="L21" i="2"/>
  <c r="M21" i="2" s="1"/>
  <c r="L20" i="2"/>
  <c r="M20" i="2" s="1"/>
  <c r="L19" i="2"/>
  <c r="M19" i="2" s="1"/>
  <c r="M18" i="2"/>
  <c r="L18" i="2"/>
  <c r="L17" i="2"/>
  <c r="M17" i="2" s="1"/>
  <c r="L16" i="2"/>
  <c r="M16" i="2" s="1"/>
  <c r="L15" i="2"/>
  <c r="M15" i="2" s="1"/>
  <c r="L14" i="2"/>
  <c r="M14" i="2" s="1"/>
  <c r="L13" i="2"/>
  <c r="M13" i="2" s="1"/>
  <c r="L12" i="2"/>
  <c r="M12" i="2" s="1"/>
  <c r="L11" i="2"/>
  <c r="M11" i="2" s="1"/>
  <c r="L10" i="2"/>
  <c r="M10" i="2" s="1"/>
  <c r="L9" i="2"/>
  <c r="M9" i="2" s="1"/>
  <c r="M8" i="2"/>
  <c r="L8" i="2"/>
  <c r="L7" i="2"/>
  <c r="M7" i="2" s="1"/>
  <c r="L6" i="2"/>
  <c r="M6" i="2" s="1"/>
  <c r="L5" i="2"/>
  <c r="M5" i="2" s="1"/>
  <c r="L4" i="2"/>
  <c r="M4" i="2" s="1"/>
  <c r="L3" i="2"/>
  <c r="M3" i="2" s="1"/>
  <c r="G16" i="1"/>
  <c r="E16" i="1"/>
  <c r="D16" i="1"/>
  <c r="C16" i="1"/>
  <c r="G15" i="1"/>
  <c r="E15" i="1"/>
  <c r="D15" i="1"/>
  <c r="C15" i="1"/>
  <c r="H14" i="1"/>
  <c r="G14" i="1"/>
  <c r="E14" i="1"/>
  <c r="D14" i="1"/>
  <c r="C14" i="1"/>
  <c r="G13" i="1"/>
  <c r="H13" i="1" s="1"/>
  <c r="E13" i="1"/>
  <c r="D13" i="1"/>
  <c r="C13" i="1"/>
  <c r="G12" i="1"/>
  <c r="E12" i="1"/>
  <c r="D12" i="1"/>
  <c r="C12" i="1"/>
  <c r="H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<sst xmlns="http://schemas.openxmlformats.org/spreadsheetml/2006/main" count="328" uniqueCount="191">
  <si>
    <t>PROJEKTPORTFOLIO  ·  MANAGEMENT-ÜBERSICHT  2026</t>
  </si>
  <si>
    <t xml:space="preserve">   Strategische Übersicht aller laufenden und geplanten Projekte  ·  Stand: 2026</t>
  </si>
  <si>
    <t>Projekte gesamt</t>
  </si>
  <si>
    <t>In Durchführung</t>
  </si>
  <si>
    <t>Abgeschlossen</t>
  </si>
  <si>
    <t>Kritisch (ROT)</t>
  </si>
  <si>
    <t>Budget gesamt (€)</t>
  </si>
  <si>
    <t>Verbrauch (€)</t>
  </si>
  <si>
    <t>Ø Fortschritt</t>
  </si>
  <si>
    <t>RAG-STATUS NACH KATEGORIE</t>
  </si>
  <si>
    <t>PORTFOLIO-BUDGET-ÜBERSICHT</t>
  </si>
  <si>
    <t>Kategorie</t>
  </si>
  <si>
    <t>Anzahl</t>
  </si>
  <si>
    <t>Grün</t>
  </si>
  <si>
    <t>Amber/Rot</t>
  </si>
  <si>
    <t>Kennzahl</t>
  </si>
  <si>
    <t>Wert (€)</t>
  </si>
  <si>
    <t>%-Anteil</t>
  </si>
  <si>
    <t>Strategie</t>
  </si>
  <si>
    <t>Genehmigtes Gesamtbudget</t>
  </si>
  <si>
    <t>IT &amp; Digitalisierung</t>
  </si>
  <si>
    <t>Verbrauchtes Budget</t>
  </si>
  <si>
    <t>Infrastruktur</t>
  </si>
  <si>
    <t>Verbleibendes Budget</t>
  </si>
  <si>
    <t>Produkt</t>
  </si>
  <si>
    <t>Budget-Auslastung</t>
  </si>
  <si>
    <t>Sonstige</t>
  </si>
  <si>
    <t>Projekte in Budgetüberschr.</t>
  </si>
  <si>
    <t>⚠   KRITISCHE PROJEKTE — Sofortiger Handlungsbedarf (ROT / AMBER)</t>
  </si>
  <si>
    <t>Projektname</t>
  </si>
  <si>
    <t>Projektleiter/in</t>
  </si>
  <si>
    <t>Status</t>
  </si>
  <si>
    <t>RAG</t>
  </si>
  <si>
    <t>Fortschritt (%)</t>
  </si>
  <si>
    <t>Nächste Maßnahme</t>
  </si>
  <si>
    <t>Digitale Transformation Phase 2</t>
  </si>
  <si>
    <t>K. Berger</t>
  </si>
  <si>
    <t>Rot</t>
  </si>
  <si>
    <t>38%</t>
  </si>
  <si>
    <t>Ressourcen prüfen</t>
  </si>
  <si>
    <t>Lageroptimierung Nord</t>
  </si>
  <si>
    <t>M. Hofer</t>
  </si>
  <si>
    <t>Amber</t>
  </si>
  <si>
    <t>61%</t>
  </si>
  <si>
    <t>Zeitplan anpassen</t>
  </si>
  <si>
    <t>CRM-Systemwechsel</t>
  </si>
  <si>
    <t>S. Braun</t>
  </si>
  <si>
    <t>Planung</t>
  </si>
  <si>
    <t>15%</t>
  </si>
  <si>
    <t>Kick-off terminieren</t>
  </si>
  <si>
    <t>Produktlaunch Herbst 2026</t>
  </si>
  <si>
    <t>L. Richter</t>
  </si>
  <si>
    <t>44%</t>
  </si>
  <si>
    <t>Budget freigeben</t>
  </si>
  <si>
    <t>Werksmodernisierung B</t>
  </si>
  <si>
    <t>T. Müller</t>
  </si>
  <si>
    <t>72%</t>
  </si>
  <si>
    <t>Abnahme vorbereiten</t>
  </si>
  <si>
    <t>ℹ   Gelbe Felder = manuelle Eingabe  ·  Sandfarbene Felder = Formeln  ·  RAG-Status:  Grün = im Plan  ·  Amber = leichte Abweichung  ·  Rot = kritisch, Handlung erforderlich</t>
  </si>
  <si>
    <t>PROJEKTPORTFOLIO 2026  ·  PROJEKTLISTE (MASTER)</t>
  </si>
  <si>
    <t>Proj.-Nr.</t>
  </si>
  <si>
    <t>Sponsor</t>
  </si>
  <si>
    <t>Priorität</t>
  </si>
  <si>
    <t>Fortschritt
(%)</t>
  </si>
  <si>
    <t>Budget
genehmigt (€)</t>
  </si>
  <si>
    <t>Ist-Kosten
(€)</t>
  </si>
  <si>
    <t>Budgetabw.
(€)</t>
  </si>
  <si>
    <t>Budgetabw.
(%)</t>
  </si>
  <si>
    <t>Geplanter
Start</t>
  </si>
  <si>
    <t>Geplantes
Ende</t>
  </si>
  <si>
    <t>P-001</t>
  </si>
  <si>
    <t>ERP-Einführung Modul Finance</t>
  </si>
  <si>
    <t>A. Hoffmann</t>
  </si>
  <si>
    <t>Dr. Sauer</t>
  </si>
  <si>
    <t>Hoch</t>
  </si>
  <si>
    <t>01.02.2026</t>
  </si>
  <si>
    <t>31.10.2026</t>
  </si>
  <si>
    <t>P-002</t>
  </si>
  <si>
    <t>Markteinführung Produktlinie X</t>
  </si>
  <si>
    <t>B. Müller</t>
  </si>
  <si>
    <t>C. Winter</t>
  </si>
  <si>
    <t>15.01.2026</t>
  </si>
  <si>
    <t>30.06.2026</t>
  </si>
  <si>
    <t>P-003</t>
  </si>
  <si>
    <t>01.03.2026</t>
  </si>
  <si>
    <t>31.12.2026</t>
  </si>
  <si>
    <t>P-004</t>
  </si>
  <si>
    <t>T. Schreiber</t>
  </si>
  <si>
    <t>Mittel</t>
  </si>
  <si>
    <t>01.04.2026</t>
  </si>
  <si>
    <t>30.09.2026</t>
  </si>
  <si>
    <t>P-005</t>
  </si>
  <si>
    <t>HR-Self-Service-Portal</t>
  </si>
  <si>
    <t>R. Klein</t>
  </si>
  <si>
    <t>03.11.2025</t>
  </si>
  <si>
    <t>28.02.2026</t>
  </si>
  <si>
    <t>P-006</t>
  </si>
  <si>
    <t>Nachhaltigkeitsstrategie 2030</t>
  </si>
  <si>
    <t>E. Braun</t>
  </si>
  <si>
    <t>01.07.2026</t>
  </si>
  <si>
    <t>31.12.2027</t>
  </si>
  <si>
    <t>P-007</t>
  </si>
  <si>
    <t>M. Lang</t>
  </si>
  <si>
    <t>01.08.2026</t>
  </si>
  <si>
    <t>30.06.2027</t>
  </si>
  <si>
    <t>P-008</t>
  </si>
  <si>
    <t>01.05.2026</t>
  </si>
  <si>
    <t>15.11.2026</t>
  </si>
  <si>
    <t>P-009</t>
  </si>
  <si>
    <t>Werksmodernisierung Standort B</t>
  </si>
  <si>
    <t>01.01.2026</t>
  </si>
  <si>
    <t>31.03.2027</t>
  </si>
  <si>
    <t>P-010</t>
  </si>
  <si>
    <t>Compliance-Audit Vorbereitung</t>
  </si>
  <si>
    <t>P. Vogel</t>
  </si>
  <si>
    <t>01.09.2025</t>
  </si>
  <si>
    <t>31.01.2026</t>
  </si>
  <si>
    <t>P-011</t>
  </si>
  <si>
    <t>Mobile App Kundenportal</t>
  </si>
  <si>
    <t>N. Bauer</t>
  </si>
  <si>
    <t>28.02.2027</t>
  </si>
  <si>
    <t>P-012</t>
  </si>
  <si>
    <t>Beschaffungsoptimierung Global</t>
  </si>
  <si>
    <t>F. Krause</t>
  </si>
  <si>
    <t>Niedrig</t>
  </si>
  <si>
    <t>01.09.2026</t>
  </si>
  <si>
    <t>31.08.2027</t>
  </si>
  <si>
    <t>PORTFOLIOGESAMT</t>
  </si>
  <si>
    <t>ℹ  Gelbe Spalten = Eingabe  ·  Sandfarbene Spalten = Formeln  ·  RAG per Dropdown wählbar  ·  Budget-Abweichung wird automatisch berechnet</t>
  </si>
  <si>
    <t>PROJEKTPORTFOLIO 2026  ·  RISIKOREGISTER</t>
  </si>
  <si>
    <t>Risiko-ID</t>
  </si>
  <si>
    <t>Risikokategorie</t>
  </si>
  <si>
    <t>Risikobeschreibung</t>
  </si>
  <si>
    <t>Eintritts-
wahr-
scheinlichkeit</t>
  </si>
  <si>
    <t>Auswirkung</t>
  </si>
  <si>
    <t>Risiko-
bewertung</t>
  </si>
  <si>
    <t>Maßnahme / Gegensteuerung</t>
  </si>
  <si>
    <t>Verantwortliche/r</t>
  </si>
  <si>
    <t>R-001</t>
  </si>
  <si>
    <t>Technisch</t>
  </si>
  <si>
    <t>Schnittstellen zu Altsystemen fehlerhaft</t>
  </si>
  <si>
    <t>Schnittstellentest mit IT erweitern</t>
  </si>
  <si>
    <t>R-002</t>
  </si>
  <si>
    <t>Markt</t>
  </si>
  <si>
    <t>Wettbewerber bringt ähnliches Produkt früher heraus</t>
  </si>
  <si>
    <t>Marktbeobachtung wöchentlich, Termin vorziehen</t>
  </si>
  <si>
    <t>R-003</t>
  </si>
  <si>
    <t>Ressourcen</t>
  </si>
  <si>
    <t>Lieferverzögerung bei Schlüsselkomponenten</t>
  </si>
  <si>
    <t>Zweitlieferant identifizieren</t>
  </si>
  <si>
    <t>R-004</t>
  </si>
  <si>
    <t>Organisatorisch</t>
  </si>
  <si>
    <t>Widerstand der Anwender bei Systemwechsel</t>
  </si>
  <si>
    <t>Change-Management-Programm aufsetzen</t>
  </si>
  <si>
    <t>R-005</t>
  </si>
  <si>
    <t>Budget</t>
  </si>
  <si>
    <t>Ressourcen durch Parallelprojekte gebunden</t>
  </si>
  <si>
    <t>Ressourcenpriorisierung mit Steuerkreis</t>
  </si>
  <si>
    <t>R-006</t>
  </si>
  <si>
    <t>Datenschutzanforderungen (DSGVO) nicht vollständig erfüllt</t>
  </si>
  <si>
    <t>DSGVO-Audit beauftragen</t>
  </si>
  <si>
    <t>R-007</t>
  </si>
  <si>
    <t>Zeit</t>
  </si>
  <si>
    <t>Baugenehmigung verzögert sich</t>
  </si>
  <si>
    <t>Genehmigungsstatus wöchentlich prüfen</t>
  </si>
  <si>
    <t>R-008</t>
  </si>
  <si>
    <t>Regulatorisch</t>
  </si>
  <si>
    <t>Neue EU-Vorschriften ändern Rahmenbedingungen</t>
  </si>
  <si>
    <t>Rechtsabteilung einbinden</t>
  </si>
  <si>
    <t>ℹ  Risikobewertung = Eintrittswahrscheinlichkeit × Auswirkung  ·  1–2 = Grün  ·  3–4 = Amber  ·  6–9 = Rot  ·  Alle gelben Felder manuell befüllen  ·  Spalte G wird automatisch berechnet</t>
  </si>
  <si>
    <t>PROJEKTPORTFOLIO 2026  ·  RESSOURCENPLANUNG (Personentage)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</si>
  <si>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</si>
  <si>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</si>
  <si>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</si>
  <si>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</si>
  <si>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</si>
  <si>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</si>
  <si>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</si>
  <si>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</si>
  <si>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</si>
  <si>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</si>
  <si>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</si>
  <si>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</si>
  <si>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SUMME</t>
  </si>
  <si>
    <t>ERP-Einführung Finance</t>
  </si>
  <si>
    <t>Digit. Transformation Ph.2</t>
  </si>
  <si>
    <t>Nachhaltigkeitsstrategie</t>
  </si>
  <si>
    <t>Max. Verfügbarkeit (PT/Monat)</t>
  </si>
  <si>
    <t>Gesamtnachfrage (PT/Monat)</t>
  </si>
  <si>
    <t>Restkapazität (PT/Monat)</t>
  </si>
  <si>
    <t>ℹ  PT = Personentage  ·  Blaue Zeile = verfügbare Kapazität (anpassbar)  ·  Restkapazität negativ = Überlastung  ·  Gelbe Felder manuell befüllen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</si>
</sst>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&quot; €&quot;"/>
    <numFmt numFmtId="165" formatCode="0.0%"/>
    <numFmt numFmtId="166" formatCode="\+#,##0&quot; €&quot;;\-#,##0&quot; €&quot;;\-"/>
    <numFmt numFmtId="167" formatCode="\+0.0%;\-0.0%;\-"/>
    <numFmt numFmtId="168" formatCode="dd\.mm\.yyyy"/>
  </numFmts>
  <fonts count="27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i/>
      <sz val="9"/>
      <color rgb="FFCD853F"/>
      <name val="Calibri"/>
      <charset val="1"/>
    </font>
    <font>
      <b/>
      <sz val="9"/>
      <color rgb="FFCD853F"/>
      <name val="Calibri"/>
      <charset val="1"/>
    </font>
    <font>
      <b/>
      <sz val="14"/>
      <color rgb="FFFFFFFF"/>
      <name val="Calibri"/>
      <charset val="1"/>
    </font>
    <font>
      <b/>
      <sz val="11"/>
      <color rgb="FFFFFFFF"/>
      <name val="Calibri"/>
      <charset val="1"/>
    </font>
    <font>
      <b/>
      <sz val="9"/>
      <color rgb="FFFFFFFF"/>
      <name val="Calibri"/>
      <charset val="1"/>
    </font>
    <font>
      <sz val="10"/>
      <color rgb="FF1A1A1A"/>
      <name val="Calibri"/>
      <charset val="1"/>
    </font>
    <font>
      <b/>
      <sz val="10"/>
      <color rgb="FF2E7D32"/>
      <name val="Calibri"/>
      <charset val="1"/>
    </font>
    <font>
      <b/>
      <sz val="10"/>
      <color rgb="FFB71C1C"/>
      <name val="Calibri"/>
      <charset val="1"/>
    </font>
    <font>
      <sz val="9"/>
      <color rgb="FF1A1A1A"/>
      <name val="Calibri"/>
      <charset val="1"/>
    </font>
    <font>
      <b/>
      <sz val="10"/>
      <color rgb="FFFFFFFF"/>
      <name val="Calibri"/>
      <charset val="1"/>
    </font>
    <font>
      <b/>
      <sz val="9"/>
      <color rgb="FFB71C1C"/>
      <name val="Calibri"/>
      <charset val="1"/>
    </font>
    <font>
      <b/>
      <sz val="9"/>
      <color rgb="FFE65100"/>
      <name val="Calibri"/>
      <charset val="1"/>
    </font>
    <font>
      <i/>
      <sz val="8"/>
      <color rgb="FF1A1A1A"/>
      <name val="Calibri"/>
      <charset val="1"/>
    </font>
    <font>
      <b/>
      <sz val="16"/>
      <color rgb="FFFFFFFF"/>
      <name val="Calibri"/>
      <charset val="1"/>
    </font>
    <font>
      <b/>
      <sz val="10"/>
      <color rgb="FF232B2B"/>
      <name val="Calibri"/>
      <charset val="1"/>
    </font>
    <font>
      <b/>
      <sz val="10"/>
      <color rgb="FFE65100"/>
      <name val="Calibri"/>
      <charset val="1"/>
    </font>
    <font>
      <b/>
      <sz val="12"/>
      <color rgb="FFFFFFFF"/>
      <name val="Calibri"/>
      <charset val="1"/>
    </font>
    <font>
      <i/>
      <sz val="8"/>
      <color rgb="FF888888"/>
      <name val="Calibri"/>
      <charset val="1"/>
    </font>
    <font>
      <b/>
      <sz val="9"/>
      <color rgb="FF232B2B"/>
      <name val="Calibri"/>
      <charset val="1"/>
    </font>
    <font>
      <b/>
      <sz val="11"/>
      <color rgb="FFB71C1C"/>
      <name val="Calibri"/>
      <charset val="1"/>
    </font>
    <font>
      <b/>
      <sz val="11"/>
      <color rgb="FFE65100"/>
      <name val="Calibri"/>
      <charset val="1"/>
    </font>
    <font>
      <b/>
      <sz val="11"/>
      <color rgb="FF2E7D32"/>
      <name val="Calibri"/>
      <charset val="1"/>
    </font>
    <font>
      <b/>
      <sz val="9"/>
      <color rgb="FF2E7D32"/>
      <name val="Calibri"/>
      <charset val="1"/>
    </font>
    <font>
      <b/>
      <sz val="10"/>
      <color rgb="FF1565C0"/>
      <name val="Calibri"/>
      <charset val="1"/>
    </font>
    <font>
      <b/>
      <sz val="10"/>
      <color rgb="FFA0522D"/>
      <name val="Calibri"/>
      <charset val="1"/>
    </font>
  </fonts>
  <fills count="14">
    <fill>
      <patternFill patternType="none"/>
    </fill>
    <fill>
      <patternFill patternType="gray125"/>
    </fill>
    <fill>
      <patternFill patternType="solid">
        <fgColor rgb="FF232B2B"/>
        <bgColor rgb="FF1A1A1A"/>
      </patternFill>
    </fill>
    <fill>
      <patternFill patternType="solid">
        <fgColor rgb="FFA0522D"/>
        <bgColor rgb="FF993366"/>
      </patternFill>
    </fill>
    <fill>
      <patternFill patternType="solid">
        <fgColor rgb="FFEDE8DF"/>
        <bgColor rgb="FFF0EBE0"/>
      </patternFill>
    </fill>
    <fill>
      <patternFill patternType="solid">
        <fgColor rgb="FFE8F5E9"/>
        <bgColor rgb="FFF0EBE0"/>
      </patternFill>
    </fill>
    <fill>
      <patternFill patternType="solid">
        <fgColor rgb="FFFFEBEE"/>
        <bgColor rgb="FFFFF3E0"/>
      </patternFill>
    </fill>
    <fill>
      <patternFill patternType="solid">
        <fgColor rgb="FFFAF7F2"/>
        <bgColor rgb="FFFFFBF2"/>
      </patternFill>
    </fill>
    <fill>
      <patternFill patternType="solid">
        <fgColor rgb="FFB71C1C"/>
        <bgColor rgb="FF993366"/>
      </patternFill>
    </fill>
    <fill>
      <patternFill patternType="solid">
        <fgColor rgb="FFFFF3E0"/>
        <bgColor rgb="FFFAF7F2"/>
      </patternFill>
    </fill>
    <fill>
      <patternFill patternType="solid">
        <fgColor rgb="FFFFFBF2"/>
        <bgColor rgb="FFFAF7F2"/>
      </patternFill>
    </fill>
    <fill>
      <patternFill patternType="solid">
        <fgColor rgb="FFF0EBE0"/>
        <bgColor rgb="FFEDE8DF"/>
      </patternFill>
    </fill>
    <fill>
      <patternFill patternType="solid">
        <fgColor rgb="FF1565C0"/>
        <bgColor rgb="FF3366FF"/>
      </patternFill>
    </fill>
    <fill>
      <patternFill patternType="solid">
        <fgColor rgb="FFCD853F"/>
        <bgColor rgb="FFFF9900"/>
      </patternFill>
    </fill>
  </fills>
  <borders count="14">
    <border>
      <left/>
      <right/>
      <top/>
      <bottom/>
      <diagonal/>
    </border>
    <border>
      <left style="medium">
        <color rgb="FF232B2B"/>
      </left>
      <right style="medium">
        <color rgb="FF232B2B"/>
      </right>
      <top style="medium">
        <color rgb="FF232B2B"/>
      </top>
      <bottom style="medium">
        <color rgb="FF232B2B"/>
      </bottom>
      <diagonal/>
    </border>
    <border>
      <left style="medium">
        <color rgb="FFA0522D"/>
      </left>
      <right style="medium">
        <color rgb="FFA0522D"/>
      </right>
      <top style="medium">
        <color rgb="FFA0522D"/>
      </top>
      <bottom style="medium">
        <color rgb="FFA0522D"/>
      </bottom>
      <diagonal/>
    </border>
    <border>
      <left style="thin">
        <color rgb="FF232B2B"/>
      </left>
      <right style="thin">
        <color rgb="FF232B2B"/>
      </right>
      <top style="thin">
        <color rgb="FF232B2B"/>
      </top>
      <bottom style="thin">
        <color rgb="FF232B2B"/>
      </bottom>
      <diagonal/>
    </border>
    <border>
      <left style="thin">
        <color rgb="FFC8BEB0"/>
      </left>
      <right style="thin">
        <color rgb="FFC8BEB0"/>
      </right>
      <top style="thin">
        <color rgb="FFC8BEB0"/>
      </top>
      <bottom style="thin">
        <color rgb="FFC8BEB0"/>
      </bottom>
      <diagonal/>
    </border>
    <border>
      <left style="thin">
        <color rgb="FFA0522D"/>
      </left>
      <right/>
      <top style="thin">
        <color rgb="FFA0522D"/>
      </top>
      <bottom style="thin">
        <color rgb="FFA0522D"/>
      </bottom>
      <diagonal/>
    </border>
    <border>
      <left style="medium">
        <color rgb="FF2E7D32"/>
      </left>
      <right style="medium">
        <color rgb="FF2E7D32"/>
      </right>
      <top style="medium">
        <color rgb="FF2E7D32"/>
      </top>
      <bottom style="medium">
        <color rgb="FF2E7D32"/>
      </bottom>
      <diagonal/>
    </border>
    <border>
      <left style="medium">
        <color rgb="FFB71C1C"/>
      </left>
      <right style="medium">
        <color rgb="FFB71C1C"/>
      </right>
      <top style="medium">
        <color rgb="FFB71C1C"/>
      </top>
      <bottom style="medium">
        <color rgb="FFB71C1C"/>
      </bottom>
      <diagonal/>
    </border>
    <border>
      <left style="medium">
        <color rgb="FFE65100"/>
      </left>
      <right style="medium">
        <color rgb="FFE65100"/>
      </right>
      <top style="medium">
        <color rgb="FFE65100"/>
      </top>
      <bottom style="medium">
        <color rgb="FFE65100"/>
      </bottom>
      <diagonal/>
    </border>
    <border>
      <left style="hair">
        <color rgb="FFC8BEB0"/>
      </left>
      <right style="hair">
        <color rgb="FFC8BEB0"/>
      </right>
      <top style="hair">
        <color rgb="FFC8BEB0"/>
      </top>
      <bottom style="hair">
        <color rgb="FFC8BEB0"/>
      </bottom>
      <diagonal/>
    </border>
    <border>
      <left style="medium">
        <color rgb="FF1565C0"/>
      </left>
      <right/>
      <top style="medium">
        <color rgb="FF1565C0"/>
      </top>
      <bottom style="medium">
        <color rgb="FF1565C0"/>
      </bottom>
      <diagonal/>
    </border>
    <border>
      <left style="medium">
        <color rgb="FF1565C0"/>
      </left>
      <right style="medium">
        <color rgb="FF1565C0"/>
      </right>
      <top style="medium">
        <color rgb="FF1565C0"/>
      </top>
      <bottom style="medium">
        <color rgb="FF1565C0"/>
      </bottom>
      <diagonal/>
    </border>
    <border>
      <left style="medium">
        <color rgb="FF232B2B"/>
      </left>
      <right/>
      <top style="medium">
        <color rgb="FF232B2B"/>
      </top>
      <bottom style="medium">
        <color rgb="FF232B2B"/>
      </bottom>
      <diagonal/>
    </border>
    <border>
      <left style="medium">
        <color rgb="FFA0522D"/>
      </left>
      <right/>
      <top style="medium">
        <color rgb="FFA0522D"/>
      </top>
      <bottom style="medium">
        <color rgb="FFA0522D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6" fillId="13" borderId="13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/>
    </xf>
    <xf numFmtId="0" fontId="11" fillId="12" borderId="10" xfId="0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4" fillId="7" borderId="5" xfId="0" applyFont="1" applyFill="1" applyBorder="1" applyAlignment="1">
      <alignment horizontal="left" vertical="center" wrapText="1"/>
    </xf>
    <xf numFmtId="0" fontId="5" fillId="8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3" borderId="0" xfId="0" applyFill="1"/>
    <xf numFmtId="0" fontId="1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9" fontId="4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left" vertical="center"/>
    </xf>
    <xf numFmtId="164" fontId="11" fillId="3" borderId="1" xfId="0" applyNumberFormat="1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left" vertical="center"/>
    </xf>
    <xf numFmtId="165" fontId="10" fillId="7" borderId="4" xfId="0" applyNumberFormat="1" applyFont="1" applyFill="1" applyBorder="1" applyAlignment="1">
      <alignment horizontal="center" vertical="center"/>
    </xf>
    <xf numFmtId="165" fontId="10" fillId="4" borderId="4" xfId="0" applyNumberFormat="1" applyFont="1" applyFill="1" applyBorder="1" applyAlignment="1">
      <alignment horizontal="center" vertical="center"/>
    </xf>
    <xf numFmtId="165" fontId="11" fillId="3" borderId="1" xfId="0" applyNumberFormat="1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center" vertical="center"/>
    </xf>
    <xf numFmtId="0" fontId="13" fillId="9" borderId="4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center" vertical="center"/>
    </xf>
    <xf numFmtId="9" fontId="7" fillId="10" borderId="4" xfId="0" applyNumberFormat="1" applyFont="1" applyFill="1" applyBorder="1" applyAlignment="1">
      <alignment horizontal="center" vertical="center"/>
    </xf>
    <xf numFmtId="164" fontId="7" fillId="10" borderId="4" xfId="0" applyNumberFormat="1" applyFont="1" applyFill="1" applyBorder="1" applyAlignment="1">
      <alignment horizontal="center" vertical="center"/>
    </xf>
    <xf numFmtId="166" fontId="8" fillId="11" borderId="4" xfId="0" applyNumberFormat="1" applyFont="1" applyFill="1" applyBorder="1" applyAlignment="1">
      <alignment horizontal="center" vertical="center"/>
    </xf>
    <xf numFmtId="167" fontId="8" fillId="11" borderId="4" xfId="0" applyNumberFormat="1" applyFont="1" applyFill="1" applyBorder="1" applyAlignment="1">
      <alignment horizontal="center" vertical="center"/>
    </xf>
    <xf numFmtId="168" fontId="7" fillId="10" borderId="4" xfId="0" applyNumberFormat="1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left" vertical="center"/>
    </xf>
    <xf numFmtId="0" fontId="9" fillId="6" borderId="7" xfId="0" applyFont="1" applyFill="1" applyBorder="1" applyAlignment="1">
      <alignment horizontal="center" vertical="center"/>
    </xf>
    <xf numFmtId="0" fontId="17" fillId="9" borderId="8" xfId="0" applyFont="1" applyFill="1" applyBorder="1" applyAlignment="1">
      <alignment horizontal="center" vertical="center"/>
    </xf>
    <xf numFmtId="0" fontId="0" fillId="10" borderId="9" xfId="0" applyFill="1" applyBorder="1"/>
    <xf numFmtId="166" fontId="0" fillId="11" borderId="9" xfId="0" applyNumberFormat="1" applyFill="1" applyBorder="1" applyAlignment="1">
      <alignment horizontal="center" vertical="center"/>
    </xf>
    <xf numFmtId="167" fontId="0" fillId="11" borderId="9" xfId="0" applyNumberFormat="1" applyFill="1" applyBorder="1" applyAlignment="1">
      <alignment horizontal="center" vertical="center"/>
    </xf>
    <xf numFmtId="0" fontId="0" fillId="3" borderId="1" xfId="0" applyFill="1" applyBorder="1"/>
    <xf numFmtId="0" fontId="5" fillId="3" borderId="1" xfId="0" applyFont="1" applyFill="1" applyBorder="1" applyAlignment="1">
      <alignment horizontal="left" vertical="center"/>
    </xf>
    <xf numFmtId="9" fontId="18" fillId="3" borderId="1" xfId="0" applyNumberFormat="1" applyFont="1" applyFill="1" applyBorder="1" applyAlignment="1">
      <alignment horizontal="center" vertical="center"/>
    </xf>
    <xf numFmtId="164" fontId="18" fillId="3" borderId="1" xfId="0" applyNumberFormat="1" applyFont="1" applyFill="1" applyBorder="1" applyAlignment="1">
      <alignment horizontal="center" vertical="center"/>
    </xf>
    <xf numFmtId="166" fontId="18" fillId="3" borderId="1" xfId="0" applyNumberFormat="1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left" vertical="center" wrapText="1"/>
    </xf>
    <xf numFmtId="0" fontId="10" fillId="10" borderId="4" xfId="0" applyFont="1" applyFill="1" applyBorder="1" applyAlignment="1">
      <alignment horizontal="left" vertical="center" wrapText="1"/>
    </xf>
    <xf numFmtId="0" fontId="21" fillId="11" borderId="4" xfId="0" applyFont="1" applyFill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20" fillId="7" borderId="4" xfId="0" applyFont="1" applyFill="1" applyBorder="1" applyAlignment="1">
      <alignment horizontal="left" vertical="center" wrapText="1"/>
    </xf>
    <xf numFmtId="0" fontId="13" fillId="9" borderId="8" xfId="0" applyFont="1" applyFill="1" applyBorder="1" applyAlignment="1">
      <alignment horizontal="center" vertical="center"/>
    </xf>
    <xf numFmtId="0" fontId="22" fillId="11" borderId="4" xfId="0" applyFont="1" applyFill="1" applyBorder="1" applyAlignment="1">
      <alignment horizontal="center" vertical="center"/>
    </xf>
    <xf numFmtId="0" fontId="23" fillId="11" borderId="4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0" fillId="4" borderId="9" xfId="0" applyFill="1" applyBorder="1"/>
    <xf numFmtId="0" fontId="0" fillId="7" borderId="9" xfId="0" applyFill="1" applyBorder="1"/>
    <xf numFmtId="0" fontId="11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left" vertical="center"/>
    </xf>
    <xf numFmtId="1" fontId="7" fillId="10" borderId="4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25" fillId="10" borderId="11" xfId="0" applyNumberFormat="1" applyFont="1" applyFill="1" applyBorder="1" applyAlignment="1">
      <alignment horizontal="center" vertical="center"/>
    </xf>
    <xf numFmtId="0" fontId="5" fillId="12" borderId="1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1" fontId="26" fillId="11" borderId="4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BEB0"/>
      <rgbColor rgb="FF888888"/>
      <rgbColor rgb="FF9999FF"/>
      <rgbColor rgb="FFA0522D"/>
      <rgbColor rgb="FFFFF3E0"/>
      <rgbColor rgb="FFE8F5E9"/>
      <rgbColor rgb="FF660066"/>
      <rgbColor rgb="FFCD853F"/>
      <rgbColor rgb="FF1565C0"/>
      <rgbColor rgb="FFEDE8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AF7F2"/>
      <rgbColor rgb="FFF0EBE0"/>
      <rgbColor rgb="FFFFFBF2"/>
      <rgbColor rgb="FF99CCFF"/>
      <rgbColor rgb="FFFF99CC"/>
      <rgbColor rgb="FFCC99FF"/>
      <rgbColor rgb="FFFFEBEE"/>
      <rgbColor rgb="FF3366FF"/>
      <rgbColor rgb="FF33CCCC"/>
      <rgbColor rgb="FF99CC00"/>
      <rgbColor rgb="FFFFCC00"/>
      <rgbColor rgb="FFFF9900"/>
      <rgbColor rgb="FFE65100"/>
      <rgbColor rgb="FF666699"/>
      <rgbColor rgb="FF969696"/>
      <rgbColor rgb="FF003366"/>
      <rgbColor rgb="FF2E7D32"/>
      <rgbColor rgb="FF003300"/>
      <rgbColor rgb="FF1A1A1A"/>
      <rgbColor rgb="FFB71C1C"/>
      <rgbColor rgb="FF993366"/>
      <rgbColor rgb="FF333399"/>
      <rgbColor rgb="FF232B2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2B2B"/>
    <pageSetUpPr fitToPage="1"/>
  </sheetPr>
  <dimension ref="B1:H28"/>
  <sheetViews>
    <sheetView showGridLines="0" tabSelected="1" topLeftCell="A2" zoomScaleNormal="100" workbookViewId="0">
      <selection activeCell="M33" sqref="M33"/>
    </sheetView>
  </sheetViews>
  <sheetFormatPr baseColWidth="10" defaultColWidth="8.7109375" defaultRowHeight="15" x14ac:dyDescent="0.25"/>
  <cols>
    <col min="1" max="1" width="2" customWidth="1"/>
    <col min="2" max="2" width="22" customWidth="1"/>
    <col min="3" max="5" width="14" customWidth="1"/>
    <col min="6" max="6" width="19.140625" customWidth="1"/>
    <col min="7" max="7" width="17.28515625" customWidth="1"/>
    <col min="8" max="8" width="14" customWidth="1"/>
    <col min="9" max="9" width="2" customWidth="1"/>
  </cols>
  <sheetData>
    <row r="1" spans="2:8" ht="6" customHeight="1" x14ac:dyDescent="0.25"/>
    <row r="2" spans="2:8" ht="54" customHeight="1" x14ac:dyDescent="0.25">
      <c r="B2" s="12" t="s">
        <v>0</v>
      </c>
      <c r="C2" s="12"/>
      <c r="D2" s="12"/>
      <c r="E2" s="12"/>
      <c r="F2" s="12"/>
      <c r="G2" s="12"/>
      <c r="H2" s="12"/>
    </row>
    <row r="3" spans="2:8" ht="6" customHeight="1" x14ac:dyDescent="0.25">
      <c r="B3" s="11"/>
      <c r="C3" s="11"/>
      <c r="D3" s="11"/>
      <c r="E3" s="11"/>
      <c r="F3" s="11"/>
      <c r="G3" s="11"/>
      <c r="H3" s="11"/>
    </row>
    <row r="4" spans="2:8" ht="24" customHeight="1" x14ac:dyDescent="0.25">
      <c r="B4" s="10" t="s">
        <v>1</v>
      </c>
      <c r="C4" s="10"/>
      <c r="D4" s="10"/>
      <c r="E4" s="10"/>
      <c r="F4" s="10"/>
      <c r="G4" s="10"/>
      <c r="H4" s="10"/>
    </row>
    <row r="5" spans="2:8" ht="9.75" customHeight="1" x14ac:dyDescent="0.25"/>
    <row r="6" spans="2:8" ht="24" customHeight="1" x14ac:dyDescent="0.25">
      <c r="B6" s="13" t="s">
        <v>2</v>
      </c>
      <c r="C6" s="13" t="s">
        <v>3</v>
      </c>
      <c r="D6" s="13" t="s">
        <v>4</v>
      </c>
      <c r="E6" s="13" t="s">
        <v>5</v>
      </c>
      <c r="F6" s="13" t="s">
        <v>6</v>
      </c>
      <c r="G6" s="13" t="s">
        <v>7</v>
      </c>
      <c r="H6" s="13" t="s">
        <v>8</v>
      </c>
    </row>
    <row r="7" spans="2:8" ht="36" customHeight="1" x14ac:dyDescent="0.25">
      <c r="B7" s="14">
        <f>IFERROR(COUNTA(Projektliste!B2:B101),0)</f>
        <v>14</v>
      </c>
      <c r="C7" s="14">
        <f>IFERROR(COUNTIF(Projektliste!F2:F101,"In Durchführung"),0)</f>
        <v>7</v>
      </c>
      <c r="D7" s="14">
        <f>IFERROR(COUNTIF(Projektliste!F2:F101,"Abgeschlossen"),0)</f>
        <v>2</v>
      </c>
      <c r="E7" s="14">
        <f>IFERROR(COUNTIF(Projektliste!G2:G101,"Rot"),0)</f>
        <v>2</v>
      </c>
      <c r="F7" s="15">
        <f>IFERROR(SUM(Projektliste!J2:J101),0)</f>
        <v>4422000</v>
      </c>
      <c r="G7" s="15">
        <f>IFERROR(SUM(Projektliste!K2:K101),0)</f>
        <v>2509800</v>
      </c>
      <c r="H7" s="16">
        <f>IFERROR(AVERAGE(Projektliste!I2:I101),"")</f>
        <v>0.53749999999999987</v>
      </c>
    </row>
    <row r="8" spans="2:8" ht="9.75" customHeight="1" x14ac:dyDescent="0.25"/>
    <row r="9" spans="2:8" ht="9.75" customHeight="1" x14ac:dyDescent="0.25"/>
    <row r="10" spans="2:8" ht="24" customHeight="1" x14ac:dyDescent="0.25">
      <c r="B10" s="9" t="s">
        <v>9</v>
      </c>
      <c r="C10" s="9"/>
      <c r="D10" s="9"/>
      <c r="E10" s="9"/>
      <c r="F10" s="8" t="s">
        <v>10</v>
      </c>
      <c r="G10" s="8"/>
      <c r="H10" s="8"/>
    </row>
    <row r="11" spans="2:8" ht="21.75" customHeight="1" x14ac:dyDescent="0.25">
      <c r="B11" s="17" t="s">
        <v>11</v>
      </c>
      <c r="C11" s="17" t="s">
        <v>12</v>
      </c>
      <c r="D11" s="17" t="s">
        <v>13</v>
      </c>
      <c r="E11" s="17" t="s">
        <v>14</v>
      </c>
      <c r="F11" s="18" t="s">
        <v>15</v>
      </c>
      <c r="G11" s="18" t="s">
        <v>16</v>
      </c>
      <c r="H11" s="18" t="s">
        <v>17</v>
      </c>
    </row>
    <row r="12" spans="2:8" ht="19.5" customHeight="1" x14ac:dyDescent="0.25">
      <c r="B12" s="19" t="s">
        <v>18</v>
      </c>
      <c r="C12" s="20">
        <f>IFERROR(COUNTIF(Projektliste!C$2:C$101,B12),0)</f>
        <v>3</v>
      </c>
      <c r="D12" s="21">
        <f>IFERROR(SUMPRODUCT((Projektliste!C$2:C$101=B12)*(Projektliste!G$2:G$101="Grün")),0)</f>
        <v>3</v>
      </c>
      <c r="E12" s="22">
        <f>IFERROR(SUMPRODUCT((Projektliste!C$2:C$101=B12)*((Projektliste!G$2:G$101="Amber")+(Projektliste!G$2:G$101="Rot"))),0)</f>
        <v>0</v>
      </c>
      <c r="F12" s="23" t="s">
        <v>19</v>
      </c>
      <c r="G12" s="24">
        <f>IFERROR(SUM(Projektliste!J2:J101),0)</f>
        <v>4422000</v>
      </c>
      <c r="H12" s="25"/>
    </row>
    <row r="13" spans="2:8" ht="19.5" customHeight="1" x14ac:dyDescent="0.25">
      <c r="B13" s="19" t="s">
        <v>20</v>
      </c>
      <c r="C13" s="26">
        <f>IFERROR(COUNTIF(Projektliste!C$2:C$101,B13),0)</f>
        <v>5</v>
      </c>
      <c r="D13" s="21">
        <f>IFERROR(SUMPRODUCT((Projektliste!C$2:C$101=B13)*(Projektliste!G$2:G$101="Grün")),0)</f>
        <v>3</v>
      </c>
      <c r="E13" s="22">
        <f>IFERROR(SUMPRODUCT((Projektliste!C$2:C$101=B13)*((Projektliste!G$2:G$101="Amber")+(Projektliste!G$2:G$101="Rot"))),0)</f>
        <v>2</v>
      </c>
      <c r="F13" s="27" t="s">
        <v>21</v>
      </c>
      <c r="G13" s="24">
        <f>IFERROR(SUM(Projektliste!K2:K101),0)</f>
        <v>2509800</v>
      </c>
      <c r="H13" s="28">
        <f>IFERROR(G13/G12,"")</f>
        <v>0.56757123473541382</v>
      </c>
    </row>
    <row r="14" spans="2:8" ht="19.5" customHeight="1" x14ac:dyDescent="0.25">
      <c r="B14" s="19" t="s">
        <v>22</v>
      </c>
      <c r="C14" s="20">
        <f>IFERROR(COUNTIF(Projektliste!C$2:C$101,B14),0)</f>
        <v>2</v>
      </c>
      <c r="D14" s="21">
        <f>IFERROR(SUMPRODUCT((Projektliste!C$2:C$101=B14)*(Projektliste!G$2:G$101="Grün")),0)</f>
        <v>0</v>
      </c>
      <c r="E14" s="22">
        <f>IFERROR(SUMPRODUCT((Projektliste!C$2:C$101=B14)*((Projektliste!G$2:G$101="Amber")+(Projektliste!G$2:G$101="Rot"))),0)</f>
        <v>2</v>
      </c>
      <c r="F14" s="23" t="s">
        <v>23</v>
      </c>
      <c r="G14" s="24">
        <f>IFERROR(SUM(Projektliste!J2:J101)-SUM(Projektliste!K2:K101),0)</f>
        <v>1912200</v>
      </c>
      <c r="H14" s="29">
        <f>IFERROR(G14/G12,"")</f>
        <v>0.43242876526458618</v>
      </c>
    </row>
    <row r="15" spans="2:8" ht="19.5" customHeight="1" x14ac:dyDescent="0.25">
      <c r="B15" s="19" t="s">
        <v>24</v>
      </c>
      <c r="C15" s="26">
        <f>IFERROR(COUNTIF(Projektliste!C$2:C$101,B15),0)</f>
        <v>2</v>
      </c>
      <c r="D15" s="21">
        <f>IFERROR(SUMPRODUCT((Projektliste!C$2:C$101=B15)*(Projektliste!G$2:G$101="Grün")),0)</f>
        <v>1</v>
      </c>
      <c r="E15" s="22">
        <f>IFERROR(SUMPRODUCT((Projektliste!C$2:C$101=B15)*((Projektliste!G$2:G$101="Amber")+(Projektliste!G$2:G$101="Rot"))),0)</f>
        <v>1</v>
      </c>
      <c r="F15" s="27" t="s">
        <v>25</v>
      </c>
      <c r="G15" s="30">
        <f>IFERROR(SUM(Projektliste!K2:K101)/SUM(Projektliste!J2:J101),"")</f>
        <v>0.56757123473541382</v>
      </c>
      <c r="H15" s="31"/>
    </row>
    <row r="16" spans="2:8" ht="19.5" customHeight="1" x14ac:dyDescent="0.25">
      <c r="B16" s="19" t="s">
        <v>26</v>
      </c>
      <c r="C16" s="20">
        <f>IFERROR(COUNTIF(Projektliste!C$2:C$101,B16),0)</f>
        <v>0</v>
      </c>
      <c r="D16" s="21">
        <f>IFERROR(SUMPRODUCT((Projektliste!C$2:C$101=B16)*(Projektliste!G$2:G$101="Grün")),0)</f>
        <v>0</v>
      </c>
      <c r="E16" s="22">
        <f>IFERROR(SUMPRODUCT((Projektliste!C$2:C$101=B16)*((Projektliste!G$2:G$101="Amber")+(Projektliste!G$2:G$101="Rot"))),0)</f>
        <v>0</v>
      </c>
      <c r="F16" s="23" t="s">
        <v>27</v>
      </c>
      <c r="G16" s="32">
        <f>IFERROR(SUMPRODUCT((Projektliste!K2:K101&gt;Projektliste!J2:J101)*1),0)</f>
        <v>1</v>
      </c>
      <c r="H16" s="25"/>
    </row>
    <row r="18" spans="2:8" ht="9.75" customHeight="1" x14ac:dyDescent="0.25"/>
    <row r="19" spans="2:8" ht="24" customHeight="1" x14ac:dyDescent="0.25">
      <c r="B19" s="7" t="s">
        <v>28</v>
      </c>
      <c r="C19" s="7"/>
      <c r="D19" s="7"/>
      <c r="E19" s="7"/>
      <c r="F19" s="7"/>
      <c r="G19" s="7"/>
      <c r="H19" s="7"/>
    </row>
    <row r="20" spans="2:8" ht="21.75" customHeight="1" x14ac:dyDescent="0.25">
      <c r="B20" s="33" t="s">
        <v>29</v>
      </c>
      <c r="C20" s="33" t="s">
        <v>11</v>
      </c>
      <c r="D20" s="33" t="s">
        <v>30</v>
      </c>
      <c r="E20" s="33" t="s">
        <v>31</v>
      </c>
      <c r="F20" s="33" t="s">
        <v>32</v>
      </c>
      <c r="G20" s="33" t="s">
        <v>33</v>
      </c>
      <c r="H20" s="33" t="s">
        <v>34</v>
      </c>
    </row>
    <row r="21" spans="2:8" ht="19.5" customHeight="1" x14ac:dyDescent="0.25">
      <c r="B21" s="34" t="s">
        <v>35</v>
      </c>
      <c r="C21" s="34" t="s">
        <v>20</v>
      </c>
      <c r="D21" s="34" t="s">
        <v>36</v>
      </c>
      <c r="E21" s="34" t="s">
        <v>3</v>
      </c>
      <c r="F21" s="35" t="s">
        <v>37</v>
      </c>
      <c r="G21" s="34" t="s">
        <v>38</v>
      </c>
      <c r="H21" s="36" t="s">
        <v>39</v>
      </c>
    </row>
    <row r="22" spans="2:8" ht="19.5" customHeight="1" x14ac:dyDescent="0.25">
      <c r="B22" s="37" t="s">
        <v>40</v>
      </c>
      <c r="C22" s="37" t="s">
        <v>22</v>
      </c>
      <c r="D22" s="37" t="s">
        <v>41</v>
      </c>
      <c r="E22" s="37" t="s">
        <v>3</v>
      </c>
      <c r="F22" s="38" t="s">
        <v>42</v>
      </c>
      <c r="G22" s="37" t="s">
        <v>43</v>
      </c>
      <c r="H22" s="39" t="s">
        <v>44</v>
      </c>
    </row>
    <row r="23" spans="2:8" ht="19.5" customHeight="1" x14ac:dyDescent="0.25">
      <c r="B23" s="34" t="s">
        <v>45</v>
      </c>
      <c r="C23" s="34" t="s">
        <v>20</v>
      </c>
      <c r="D23" s="34" t="s">
        <v>46</v>
      </c>
      <c r="E23" s="34" t="s">
        <v>47</v>
      </c>
      <c r="F23" s="38" t="s">
        <v>42</v>
      </c>
      <c r="G23" s="34" t="s">
        <v>48</v>
      </c>
      <c r="H23" s="36" t="s">
        <v>49</v>
      </c>
    </row>
    <row r="24" spans="2:8" ht="19.5" customHeight="1" x14ac:dyDescent="0.25">
      <c r="B24" s="37" t="s">
        <v>50</v>
      </c>
      <c r="C24" s="37" t="s">
        <v>24</v>
      </c>
      <c r="D24" s="37" t="s">
        <v>51</v>
      </c>
      <c r="E24" s="37" t="s">
        <v>3</v>
      </c>
      <c r="F24" s="35" t="s">
        <v>37</v>
      </c>
      <c r="G24" s="37" t="s">
        <v>52</v>
      </c>
      <c r="H24" s="39" t="s">
        <v>53</v>
      </c>
    </row>
    <row r="25" spans="2:8" ht="19.5" customHeight="1" x14ac:dyDescent="0.25">
      <c r="B25" s="34" t="s">
        <v>54</v>
      </c>
      <c r="C25" s="34" t="s">
        <v>22</v>
      </c>
      <c r="D25" s="34" t="s">
        <v>55</v>
      </c>
      <c r="E25" s="34" t="s">
        <v>3</v>
      </c>
      <c r="F25" s="38" t="s">
        <v>42</v>
      </c>
      <c r="G25" s="34" t="s">
        <v>56</v>
      </c>
      <c r="H25" s="36" t="s">
        <v>57</v>
      </c>
    </row>
    <row r="27" spans="2:8" ht="9.75" customHeight="1" x14ac:dyDescent="0.25"/>
    <row r="28" spans="2:8" ht="21.75" customHeight="1" x14ac:dyDescent="0.25">
      <c r="B28" s="6" t="s">
        <v>58</v>
      </c>
      <c r="C28" s="6"/>
      <c r="D28" s="6"/>
      <c r="E28" s="6"/>
      <c r="F28" s="6"/>
      <c r="G28" s="6"/>
      <c r="H28" s="6"/>
    </row>
  </sheetData>
  <mergeCells count="7">
    <mergeCell ref="B19:H19"/>
    <mergeCell ref="B28:H28"/>
    <mergeCell ref="B2:H2"/>
    <mergeCell ref="B3:H3"/>
    <mergeCell ref="B4:H4"/>
    <mergeCell ref="B10:E10"/>
    <mergeCell ref="F10:H10"/>
  </mergeCells>
  <pageMargins left="0.5" right="0.5" top="1" bottom="1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0522D"/>
    <pageSetUpPr fitToPage="1"/>
  </sheetPr>
  <dimension ref="A1:O37"/>
  <sheetViews>
    <sheetView showGridLines="0" zoomScaleNormal="100" workbookViewId="0">
      <pane ySplit="1" topLeftCell="A2" activePane="bottomLeft" state="frozen"/>
      <selection pane="bottomLeft"/>
    </sheetView>
  </sheetViews>
  <sheetFormatPr baseColWidth="10" defaultColWidth="8.7109375" defaultRowHeight="15" x14ac:dyDescent="0.25"/>
  <cols>
    <col min="1" max="1" width="6" customWidth="1"/>
    <col min="2" max="2" width="24" customWidth="1"/>
    <col min="3" max="3" width="16" customWidth="1"/>
    <col min="4" max="5" width="14" customWidth="1"/>
    <col min="6" max="6" width="16" customWidth="1"/>
    <col min="7" max="7" width="8" customWidth="1"/>
    <col min="8" max="8" width="12" customWidth="1"/>
    <col min="9" max="9" width="10" customWidth="1"/>
    <col min="10" max="12" width="14" customWidth="1"/>
    <col min="13" max="13" width="8" customWidth="1"/>
    <col min="14" max="15" width="16" customWidth="1"/>
    <col min="16" max="16" width="4" customWidth="1"/>
  </cols>
  <sheetData>
    <row r="1" spans="1:15" ht="37.5" customHeight="1" x14ac:dyDescent="0.25">
      <c r="A1" s="5" t="s">
        <v>59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42" customHeight="1" x14ac:dyDescent="0.25">
      <c r="A2" s="33" t="s">
        <v>60</v>
      </c>
      <c r="B2" s="33" t="s">
        <v>29</v>
      </c>
      <c r="C2" s="33" t="s">
        <v>11</v>
      </c>
      <c r="D2" s="33" t="s">
        <v>30</v>
      </c>
      <c r="E2" s="33" t="s">
        <v>61</v>
      </c>
      <c r="F2" s="33" t="s">
        <v>31</v>
      </c>
      <c r="G2" s="33" t="s">
        <v>32</v>
      </c>
      <c r="H2" s="33" t="s">
        <v>62</v>
      </c>
      <c r="I2" s="33" t="s">
        <v>63</v>
      </c>
      <c r="J2" s="33" t="s">
        <v>64</v>
      </c>
      <c r="K2" s="33" t="s">
        <v>65</v>
      </c>
      <c r="L2" s="33" t="s">
        <v>66</v>
      </c>
      <c r="M2" s="33" t="s">
        <v>67</v>
      </c>
      <c r="N2" s="33" t="s">
        <v>68</v>
      </c>
      <c r="O2" s="33" t="s">
        <v>69</v>
      </c>
    </row>
    <row r="3" spans="1:15" ht="21" customHeight="1" x14ac:dyDescent="0.25">
      <c r="A3" s="40" t="s">
        <v>70</v>
      </c>
      <c r="B3" s="41" t="s">
        <v>71</v>
      </c>
      <c r="C3" s="40" t="s">
        <v>20</v>
      </c>
      <c r="D3" s="40" t="s">
        <v>72</v>
      </c>
      <c r="E3" s="40" t="s">
        <v>73</v>
      </c>
      <c r="F3" s="40" t="s">
        <v>3</v>
      </c>
      <c r="G3" s="42" t="s">
        <v>13</v>
      </c>
      <c r="H3" s="40" t="s">
        <v>74</v>
      </c>
      <c r="I3" s="43">
        <v>0.65</v>
      </c>
      <c r="J3" s="44">
        <v>280000</v>
      </c>
      <c r="K3" s="44">
        <v>166000</v>
      </c>
      <c r="L3" s="45">
        <f t="shared" ref="L3:L34" si="0">IFERROR(K3-J3,"")</f>
        <v>-114000</v>
      </c>
      <c r="M3" s="46">
        <f t="shared" ref="M3:M34" si="1">IFERROR(L3/J3,"")</f>
        <v>-0.40714285714285714</v>
      </c>
      <c r="N3" s="47" t="s">
        <v>75</v>
      </c>
      <c r="O3" s="47" t="s">
        <v>76</v>
      </c>
    </row>
    <row r="4" spans="1:15" ht="21" customHeight="1" x14ac:dyDescent="0.25">
      <c r="A4" s="40" t="s">
        <v>77</v>
      </c>
      <c r="B4" s="48" t="s">
        <v>78</v>
      </c>
      <c r="C4" s="40" t="s">
        <v>24</v>
      </c>
      <c r="D4" s="40" t="s">
        <v>79</v>
      </c>
      <c r="E4" s="40" t="s">
        <v>80</v>
      </c>
      <c r="F4" s="40" t="s">
        <v>3</v>
      </c>
      <c r="G4" s="42" t="s">
        <v>13</v>
      </c>
      <c r="H4" s="40" t="s">
        <v>74</v>
      </c>
      <c r="I4" s="43">
        <v>0.8</v>
      </c>
      <c r="J4" s="44">
        <v>150000</v>
      </c>
      <c r="K4" s="44">
        <v>118000</v>
      </c>
      <c r="L4" s="45">
        <f t="shared" si="0"/>
        <v>-32000</v>
      </c>
      <c r="M4" s="46">
        <f t="shared" si="1"/>
        <v>-0.21333333333333335</v>
      </c>
      <c r="N4" s="47" t="s">
        <v>81</v>
      </c>
      <c r="O4" s="47" t="s">
        <v>82</v>
      </c>
    </row>
    <row r="5" spans="1:15" ht="21" customHeight="1" x14ac:dyDescent="0.25">
      <c r="A5" s="40" t="s">
        <v>83</v>
      </c>
      <c r="B5" s="41" t="s">
        <v>35</v>
      </c>
      <c r="C5" s="40" t="s">
        <v>20</v>
      </c>
      <c r="D5" s="40" t="s">
        <v>36</v>
      </c>
      <c r="E5" s="40" t="s">
        <v>73</v>
      </c>
      <c r="F5" s="40" t="s">
        <v>3</v>
      </c>
      <c r="G5" s="49" t="s">
        <v>37</v>
      </c>
      <c r="H5" s="40" t="s">
        <v>74</v>
      </c>
      <c r="I5" s="43">
        <v>0.38</v>
      </c>
      <c r="J5" s="44">
        <v>420000</v>
      </c>
      <c r="K5" s="44">
        <v>210000</v>
      </c>
      <c r="L5" s="45">
        <f t="shared" si="0"/>
        <v>-210000</v>
      </c>
      <c r="M5" s="46">
        <f t="shared" si="1"/>
        <v>-0.5</v>
      </c>
      <c r="N5" s="47" t="s">
        <v>84</v>
      </c>
      <c r="O5" s="47" t="s">
        <v>85</v>
      </c>
    </row>
    <row r="6" spans="1:15" ht="21" customHeight="1" x14ac:dyDescent="0.25">
      <c r="A6" s="40" t="s">
        <v>86</v>
      </c>
      <c r="B6" s="48" t="s">
        <v>40</v>
      </c>
      <c r="C6" s="40" t="s">
        <v>22</v>
      </c>
      <c r="D6" s="40" t="s">
        <v>41</v>
      </c>
      <c r="E6" s="40" t="s">
        <v>87</v>
      </c>
      <c r="F6" s="40" t="s">
        <v>3</v>
      </c>
      <c r="G6" s="50" t="s">
        <v>42</v>
      </c>
      <c r="H6" s="40" t="s">
        <v>88</v>
      </c>
      <c r="I6" s="43">
        <v>0.61</v>
      </c>
      <c r="J6" s="44">
        <v>95000</v>
      </c>
      <c r="K6" s="44">
        <v>67000</v>
      </c>
      <c r="L6" s="45">
        <f t="shared" si="0"/>
        <v>-28000</v>
      </c>
      <c r="M6" s="46">
        <f t="shared" si="1"/>
        <v>-0.29473684210526313</v>
      </c>
      <c r="N6" s="47" t="s">
        <v>89</v>
      </c>
      <c r="O6" s="47" t="s">
        <v>90</v>
      </c>
    </row>
    <row r="7" spans="1:15" ht="21" customHeight="1" x14ac:dyDescent="0.25">
      <c r="A7" s="40" t="s">
        <v>91</v>
      </c>
      <c r="B7" s="41" t="s">
        <v>92</v>
      </c>
      <c r="C7" s="40" t="s">
        <v>20</v>
      </c>
      <c r="D7" s="40" t="s">
        <v>93</v>
      </c>
      <c r="E7" s="40" t="s">
        <v>80</v>
      </c>
      <c r="F7" s="40" t="s">
        <v>4</v>
      </c>
      <c r="G7" s="42" t="s">
        <v>13</v>
      </c>
      <c r="H7" s="40" t="s">
        <v>88</v>
      </c>
      <c r="I7" s="43">
        <v>1</v>
      </c>
      <c r="J7" s="44">
        <v>60000</v>
      </c>
      <c r="K7" s="44">
        <v>58500</v>
      </c>
      <c r="L7" s="45">
        <f t="shared" si="0"/>
        <v>-1500</v>
      </c>
      <c r="M7" s="46">
        <f t="shared" si="1"/>
        <v>-2.5000000000000001E-2</v>
      </c>
      <c r="N7" s="47" t="s">
        <v>94</v>
      </c>
      <c r="O7" s="47" t="s">
        <v>95</v>
      </c>
    </row>
    <row r="8" spans="1:15" ht="21" customHeight="1" x14ac:dyDescent="0.25">
      <c r="A8" s="40" t="s">
        <v>96</v>
      </c>
      <c r="B8" s="48" t="s">
        <v>97</v>
      </c>
      <c r="C8" s="40" t="s">
        <v>18</v>
      </c>
      <c r="D8" s="40" t="s">
        <v>98</v>
      </c>
      <c r="E8" s="40" t="s">
        <v>73</v>
      </c>
      <c r="F8" s="40" t="s">
        <v>47</v>
      </c>
      <c r="G8" s="42" t="s">
        <v>13</v>
      </c>
      <c r="H8" s="40" t="s">
        <v>88</v>
      </c>
      <c r="I8" s="43">
        <v>0.1</v>
      </c>
      <c r="J8" s="44">
        <v>35000</v>
      </c>
      <c r="K8" s="44">
        <v>3500</v>
      </c>
      <c r="L8" s="45">
        <f t="shared" si="0"/>
        <v>-31500</v>
      </c>
      <c r="M8" s="46">
        <f t="shared" si="1"/>
        <v>-0.9</v>
      </c>
      <c r="N8" s="47" t="s">
        <v>99</v>
      </c>
      <c r="O8" s="47" t="s">
        <v>100</v>
      </c>
    </row>
    <row r="9" spans="1:15" ht="21" customHeight="1" x14ac:dyDescent="0.25">
      <c r="A9" s="40" t="s">
        <v>101</v>
      </c>
      <c r="B9" s="41" t="s">
        <v>45</v>
      </c>
      <c r="C9" s="40" t="s">
        <v>20</v>
      </c>
      <c r="D9" s="40" t="s">
        <v>46</v>
      </c>
      <c r="E9" s="40" t="s">
        <v>102</v>
      </c>
      <c r="F9" s="40" t="s">
        <v>47</v>
      </c>
      <c r="G9" s="50" t="s">
        <v>42</v>
      </c>
      <c r="H9" s="40" t="s">
        <v>74</v>
      </c>
      <c r="I9" s="43">
        <v>0.15</v>
      </c>
      <c r="J9" s="44">
        <v>185000</v>
      </c>
      <c r="K9" s="44">
        <v>12000</v>
      </c>
      <c r="L9" s="45">
        <f t="shared" si="0"/>
        <v>-173000</v>
      </c>
      <c r="M9" s="46">
        <f t="shared" si="1"/>
        <v>-0.93513513513513513</v>
      </c>
      <c r="N9" s="47" t="s">
        <v>103</v>
      </c>
      <c r="O9" s="47" t="s">
        <v>104</v>
      </c>
    </row>
    <row r="10" spans="1:15" ht="21" customHeight="1" x14ac:dyDescent="0.25">
      <c r="A10" s="40" t="s">
        <v>105</v>
      </c>
      <c r="B10" s="48" t="s">
        <v>50</v>
      </c>
      <c r="C10" s="40" t="s">
        <v>24</v>
      </c>
      <c r="D10" s="40" t="s">
        <v>51</v>
      </c>
      <c r="E10" s="40" t="s">
        <v>80</v>
      </c>
      <c r="F10" s="40" t="s">
        <v>3</v>
      </c>
      <c r="G10" s="49" t="s">
        <v>37</v>
      </c>
      <c r="H10" s="40" t="s">
        <v>74</v>
      </c>
      <c r="I10" s="43">
        <v>0.44</v>
      </c>
      <c r="J10" s="44">
        <v>210000</v>
      </c>
      <c r="K10" s="44">
        <v>97000</v>
      </c>
      <c r="L10" s="45">
        <f t="shared" si="0"/>
        <v>-113000</v>
      </c>
      <c r="M10" s="46">
        <f t="shared" si="1"/>
        <v>-0.53809523809523807</v>
      </c>
      <c r="N10" s="47" t="s">
        <v>106</v>
      </c>
      <c r="O10" s="47" t="s">
        <v>107</v>
      </c>
    </row>
    <row r="11" spans="1:15" ht="21" customHeight="1" x14ac:dyDescent="0.25">
      <c r="A11" s="40" t="s">
        <v>108</v>
      </c>
      <c r="B11" s="41" t="s">
        <v>109</v>
      </c>
      <c r="C11" s="40" t="s">
        <v>22</v>
      </c>
      <c r="D11" s="40" t="s">
        <v>55</v>
      </c>
      <c r="E11" s="40" t="s">
        <v>87</v>
      </c>
      <c r="F11" s="40" t="s">
        <v>3</v>
      </c>
      <c r="G11" s="50" t="s">
        <v>42</v>
      </c>
      <c r="H11" s="40" t="s">
        <v>74</v>
      </c>
      <c r="I11" s="43">
        <v>0.72</v>
      </c>
      <c r="J11" s="44">
        <v>580000</v>
      </c>
      <c r="K11" s="44">
        <v>430000</v>
      </c>
      <c r="L11" s="45">
        <f t="shared" si="0"/>
        <v>-150000</v>
      </c>
      <c r="M11" s="46">
        <f t="shared" si="1"/>
        <v>-0.25862068965517243</v>
      </c>
      <c r="N11" s="47" t="s">
        <v>110</v>
      </c>
      <c r="O11" s="47" t="s">
        <v>111</v>
      </c>
    </row>
    <row r="12" spans="1:15" ht="21" customHeight="1" x14ac:dyDescent="0.25">
      <c r="A12" s="40" t="s">
        <v>112</v>
      </c>
      <c r="B12" s="48" t="s">
        <v>113</v>
      </c>
      <c r="C12" s="40" t="s">
        <v>18</v>
      </c>
      <c r="D12" s="40" t="s">
        <v>114</v>
      </c>
      <c r="E12" s="40" t="s">
        <v>73</v>
      </c>
      <c r="F12" s="40" t="s">
        <v>4</v>
      </c>
      <c r="G12" s="42" t="s">
        <v>13</v>
      </c>
      <c r="H12" s="40" t="s">
        <v>88</v>
      </c>
      <c r="I12" s="43">
        <v>1</v>
      </c>
      <c r="J12" s="44">
        <v>28000</v>
      </c>
      <c r="K12" s="44">
        <v>26500</v>
      </c>
      <c r="L12" s="45">
        <f t="shared" si="0"/>
        <v>-1500</v>
      </c>
      <c r="M12" s="46">
        <f t="shared" si="1"/>
        <v>-5.3571428571428568E-2</v>
      </c>
      <c r="N12" s="47" t="s">
        <v>115</v>
      </c>
      <c r="O12" s="47" t="s">
        <v>116</v>
      </c>
    </row>
    <row r="13" spans="1:15" ht="21" customHeight="1" x14ac:dyDescent="0.25">
      <c r="A13" s="40" t="s">
        <v>117</v>
      </c>
      <c r="B13" s="41" t="s">
        <v>118</v>
      </c>
      <c r="C13" s="40" t="s">
        <v>20</v>
      </c>
      <c r="D13" s="40" t="s">
        <v>119</v>
      </c>
      <c r="E13" s="40" t="s">
        <v>102</v>
      </c>
      <c r="F13" s="40" t="s">
        <v>3</v>
      </c>
      <c r="G13" s="42" t="s">
        <v>13</v>
      </c>
      <c r="H13" s="40" t="s">
        <v>88</v>
      </c>
      <c r="I13" s="43">
        <v>0.55000000000000004</v>
      </c>
      <c r="J13" s="44">
        <v>120000</v>
      </c>
      <c r="K13" s="44">
        <v>64000</v>
      </c>
      <c r="L13" s="45">
        <f t="shared" si="0"/>
        <v>-56000</v>
      </c>
      <c r="M13" s="46">
        <f t="shared" si="1"/>
        <v>-0.46666666666666667</v>
      </c>
      <c r="N13" s="47" t="s">
        <v>89</v>
      </c>
      <c r="O13" s="47" t="s">
        <v>120</v>
      </c>
    </row>
    <row r="14" spans="1:15" ht="21" customHeight="1" x14ac:dyDescent="0.25">
      <c r="A14" s="40" t="s">
        <v>121</v>
      </c>
      <c r="B14" s="48" t="s">
        <v>122</v>
      </c>
      <c r="C14" s="40" t="s">
        <v>18</v>
      </c>
      <c r="D14" s="40" t="s">
        <v>123</v>
      </c>
      <c r="E14" s="40" t="s">
        <v>87</v>
      </c>
      <c r="F14" s="40" t="s">
        <v>47</v>
      </c>
      <c r="G14" s="42" t="s">
        <v>13</v>
      </c>
      <c r="H14" s="40" t="s">
        <v>124</v>
      </c>
      <c r="I14" s="43">
        <v>0.05</v>
      </c>
      <c r="J14" s="44">
        <v>48000</v>
      </c>
      <c r="K14" s="44">
        <v>2400</v>
      </c>
      <c r="L14" s="45">
        <f t="shared" si="0"/>
        <v>-45600</v>
      </c>
      <c r="M14" s="46">
        <f t="shared" si="1"/>
        <v>-0.95</v>
      </c>
      <c r="N14" s="47" t="s">
        <v>125</v>
      </c>
      <c r="O14" s="47" t="s">
        <v>126</v>
      </c>
    </row>
    <row r="15" spans="1:15" ht="19.5" customHeight="1" x14ac:dyDescent="0.25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2">
        <f t="shared" si="0"/>
        <v>0</v>
      </c>
      <c r="M15" s="53" t="str">
        <f t="shared" si="1"/>
        <v/>
      </c>
      <c r="N15" s="51"/>
      <c r="O15" s="51"/>
    </row>
    <row r="16" spans="1:15" ht="19.5" customHeight="1" x14ac:dyDescent="0.25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2">
        <f t="shared" si="0"/>
        <v>0</v>
      </c>
      <c r="M16" s="53" t="str">
        <f t="shared" si="1"/>
        <v/>
      </c>
      <c r="N16" s="51"/>
      <c r="O16" s="51"/>
    </row>
    <row r="17" spans="1:15" ht="19.5" customHeight="1" x14ac:dyDescent="0.25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2">
        <f t="shared" si="0"/>
        <v>0</v>
      </c>
      <c r="M17" s="53" t="str">
        <f t="shared" si="1"/>
        <v/>
      </c>
      <c r="N17" s="51"/>
      <c r="O17" s="51"/>
    </row>
    <row r="18" spans="1:15" ht="19.5" customHeight="1" x14ac:dyDescent="0.25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2">
        <f t="shared" si="0"/>
        <v>0</v>
      </c>
      <c r="M18" s="53" t="str">
        <f t="shared" si="1"/>
        <v/>
      </c>
      <c r="N18" s="51"/>
      <c r="O18" s="51"/>
    </row>
    <row r="19" spans="1:15" ht="19.5" customHeight="1" x14ac:dyDescent="0.2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2">
        <f t="shared" si="0"/>
        <v>0</v>
      </c>
      <c r="M19" s="53" t="str">
        <f t="shared" si="1"/>
        <v/>
      </c>
      <c r="N19" s="51"/>
      <c r="O19" s="51"/>
    </row>
    <row r="20" spans="1:15" ht="19.5" customHeight="1" x14ac:dyDescent="0.25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2">
        <f t="shared" si="0"/>
        <v>0</v>
      </c>
      <c r="M20" s="53" t="str">
        <f t="shared" si="1"/>
        <v/>
      </c>
      <c r="N20" s="51"/>
      <c r="O20" s="51"/>
    </row>
    <row r="21" spans="1:15" ht="19.5" customHeight="1" x14ac:dyDescent="0.25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2">
        <f t="shared" si="0"/>
        <v>0</v>
      </c>
      <c r="M21" s="53" t="str">
        <f t="shared" si="1"/>
        <v/>
      </c>
      <c r="N21" s="51"/>
      <c r="O21" s="51"/>
    </row>
    <row r="22" spans="1:15" ht="19.5" customHeight="1" x14ac:dyDescent="0.25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2">
        <f t="shared" si="0"/>
        <v>0</v>
      </c>
      <c r="M22" s="53" t="str">
        <f t="shared" si="1"/>
        <v/>
      </c>
      <c r="N22" s="51"/>
      <c r="O22" s="51"/>
    </row>
    <row r="23" spans="1:15" ht="19.5" customHeight="1" x14ac:dyDescent="0.25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2">
        <f t="shared" si="0"/>
        <v>0</v>
      </c>
      <c r="M23" s="53" t="str">
        <f t="shared" si="1"/>
        <v/>
      </c>
      <c r="N23" s="51"/>
      <c r="O23" s="51"/>
    </row>
    <row r="24" spans="1:15" ht="19.5" customHeight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2">
        <f t="shared" si="0"/>
        <v>0</v>
      </c>
      <c r="M24" s="53" t="str">
        <f t="shared" si="1"/>
        <v/>
      </c>
      <c r="N24" s="51"/>
      <c r="O24" s="51"/>
    </row>
    <row r="25" spans="1:15" ht="19.5" customHeight="1" x14ac:dyDescent="0.2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2">
        <f t="shared" si="0"/>
        <v>0</v>
      </c>
      <c r="M25" s="53" t="str">
        <f t="shared" si="1"/>
        <v/>
      </c>
      <c r="N25" s="51"/>
      <c r="O25" s="51"/>
    </row>
    <row r="26" spans="1:15" ht="19.5" customHeight="1" x14ac:dyDescent="0.25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2">
        <f t="shared" si="0"/>
        <v>0</v>
      </c>
      <c r="M26" s="53" t="str">
        <f t="shared" si="1"/>
        <v/>
      </c>
      <c r="N26" s="51"/>
      <c r="O26" s="51"/>
    </row>
    <row r="27" spans="1:15" ht="19.5" customHeight="1" x14ac:dyDescent="0.2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2">
        <f t="shared" si="0"/>
        <v>0</v>
      </c>
      <c r="M27" s="53" t="str">
        <f t="shared" si="1"/>
        <v/>
      </c>
      <c r="N27" s="51"/>
      <c r="O27" s="51"/>
    </row>
    <row r="28" spans="1:15" ht="19.5" customHeight="1" x14ac:dyDescent="0.25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2">
        <f t="shared" si="0"/>
        <v>0</v>
      </c>
      <c r="M28" s="53" t="str">
        <f t="shared" si="1"/>
        <v/>
      </c>
      <c r="N28" s="51"/>
      <c r="O28" s="51"/>
    </row>
    <row r="29" spans="1:15" ht="19.5" customHeight="1" x14ac:dyDescent="0.25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2">
        <f t="shared" si="0"/>
        <v>0</v>
      </c>
      <c r="M29" s="53" t="str">
        <f t="shared" si="1"/>
        <v/>
      </c>
      <c r="N29" s="51"/>
      <c r="O29" s="51"/>
    </row>
    <row r="30" spans="1:15" ht="19.5" customHeight="1" x14ac:dyDescent="0.2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2">
        <f t="shared" si="0"/>
        <v>0</v>
      </c>
      <c r="M30" s="53" t="str">
        <f t="shared" si="1"/>
        <v/>
      </c>
      <c r="N30" s="51"/>
      <c r="O30" s="51"/>
    </row>
    <row r="31" spans="1:15" ht="19.5" customHeight="1" x14ac:dyDescent="0.25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2">
        <f t="shared" si="0"/>
        <v>0</v>
      </c>
      <c r="M31" s="53" t="str">
        <f t="shared" si="1"/>
        <v/>
      </c>
      <c r="N31" s="51"/>
      <c r="O31" s="51"/>
    </row>
    <row r="32" spans="1:15" ht="19.5" customHeight="1" x14ac:dyDescent="0.2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2">
        <f t="shared" si="0"/>
        <v>0</v>
      </c>
      <c r="M32" s="53" t="str">
        <f t="shared" si="1"/>
        <v/>
      </c>
      <c r="N32" s="51"/>
      <c r="O32" s="51"/>
    </row>
    <row r="33" spans="1:15" ht="19.5" customHeight="1" x14ac:dyDescent="0.25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2">
        <f t="shared" si="0"/>
        <v>0</v>
      </c>
      <c r="M33" s="53" t="str">
        <f t="shared" si="1"/>
        <v/>
      </c>
      <c r="N33" s="51"/>
      <c r="O33" s="51"/>
    </row>
    <row r="34" spans="1:15" ht="19.5" customHeight="1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2">
        <f t="shared" si="0"/>
        <v>0</v>
      </c>
      <c r="M34" s="53" t="str">
        <f t="shared" si="1"/>
        <v/>
      </c>
      <c r="N34" s="51"/>
      <c r="O34" s="51"/>
    </row>
    <row r="35" spans="1:15" ht="25.5" customHeight="1" x14ac:dyDescent="0.25">
      <c r="A35" s="54"/>
      <c r="B35" s="55" t="s">
        <v>127</v>
      </c>
      <c r="C35" s="54"/>
      <c r="D35" s="54"/>
      <c r="E35" s="54"/>
      <c r="F35" s="54"/>
      <c r="G35" s="54"/>
      <c r="H35" s="54"/>
      <c r="I35" s="56">
        <f>IFERROR(AVERAGE(I3:I34),"")</f>
        <v>0.53749999999999998</v>
      </c>
      <c r="J35" s="57">
        <f>IFERROR(SUM(J3:J34),0)</f>
        <v>2211000</v>
      </c>
      <c r="K35" s="57">
        <f>IFERROR(SUM(K3:K34),0)</f>
        <v>1254900</v>
      </c>
      <c r="L35" s="58">
        <f>IFERROR(SUM(K3:K34)-SUM(J3:J34),0)</f>
        <v>-956100</v>
      </c>
      <c r="M35" s="54"/>
      <c r="N35" s="54"/>
      <c r="O35" s="54"/>
    </row>
    <row r="37" spans="1:15" ht="19.5" customHeight="1" x14ac:dyDescent="0.25">
      <c r="A37" s="4" t="s">
        <v>128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</sheetData>
  <mergeCells count="2">
    <mergeCell ref="A1:O1"/>
    <mergeCell ref="A37:O37"/>
  </mergeCells>
  <dataValidations count="4">
    <dataValidation type="list" allowBlank="1" sqref="C3:C35" xr:uid="{00000000-0002-0000-0100-000000000000}">
      <formula1>"IT &amp; Digitalisierung,Produkt,Infrastruktur,Strategie,Personal,Finanzen,Sonstige"</formula1>
      <formula2>0</formula2>
    </dataValidation>
    <dataValidation type="list" allowBlank="1" sqref="F3:F35" xr:uid="{00000000-0002-0000-0100-000001000000}">
      <formula1>"In Durchführung,Planung,Abgeschlossen,Pausiert,Abgebrochen"</formula1>
      <formula2>0</formula2>
    </dataValidation>
    <dataValidation type="list" allowBlank="1" sqref="G3:G35" xr:uid="{00000000-0002-0000-0100-000002000000}">
      <formula1>"Rot,Amber,Grün"</formula1>
      <formula2>0</formula2>
    </dataValidation>
    <dataValidation type="list" allowBlank="1" sqref="H3:H35" xr:uid="{00000000-0002-0000-0100-000003000000}">
      <formula1>"Hoch,Mittel,Niedrig"</formula1>
      <formula2>0</formula2>
    </dataValidation>
  </dataValidations>
  <pageMargins left="0.5" right="0.5" top="1" bottom="1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71C1C"/>
    <pageSetUpPr fitToPage="1"/>
  </sheetPr>
  <dimension ref="A1:J33"/>
  <sheetViews>
    <sheetView showGridLines="0" zoomScaleNormal="100" workbookViewId="0">
      <pane ySplit="1" topLeftCell="A2" activePane="bottomLeft" state="frozen"/>
      <selection pane="bottomLeft"/>
    </sheetView>
  </sheetViews>
  <sheetFormatPr baseColWidth="10" defaultColWidth="8.7109375" defaultRowHeight="15" x14ac:dyDescent="0.25"/>
  <cols>
    <col min="1" max="1" width="8" customWidth="1"/>
    <col min="2" max="2" width="22" customWidth="1"/>
    <col min="3" max="3" width="16" customWidth="1"/>
    <col min="4" max="4" width="20" customWidth="1"/>
    <col min="5" max="7" width="12" customWidth="1"/>
    <col min="8" max="8" width="8" customWidth="1"/>
    <col min="9" max="9" width="20" customWidth="1"/>
    <col min="10" max="10" width="22" customWidth="1"/>
    <col min="11" max="11" width="4" customWidth="1"/>
  </cols>
  <sheetData>
    <row r="1" spans="1:10" ht="37.5" customHeight="1" x14ac:dyDescent="0.25">
      <c r="A1" s="5" t="s">
        <v>129</v>
      </c>
      <c r="B1" s="5"/>
      <c r="C1" s="5"/>
      <c r="D1" s="5"/>
      <c r="E1" s="5"/>
      <c r="F1" s="5"/>
      <c r="G1" s="5"/>
      <c r="H1" s="5"/>
      <c r="I1" s="5"/>
      <c r="J1" s="5"/>
    </row>
    <row r="2" spans="1:10" ht="42" customHeight="1" x14ac:dyDescent="0.25">
      <c r="A2" s="33" t="s">
        <v>130</v>
      </c>
      <c r="B2" s="33" t="s">
        <v>29</v>
      </c>
      <c r="C2" s="33" t="s">
        <v>131</v>
      </c>
      <c r="D2" s="33" t="s">
        <v>132</v>
      </c>
      <c r="E2" s="33" t="s">
        <v>133</v>
      </c>
      <c r="F2" s="33" t="s">
        <v>134</v>
      </c>
      <c r="G2" s="33" t="s">
        <v>135</v>
      </c>
      <c r="H2" s="33" t="s">
        <v>32</v>
      </c>
      <c r="I2" s="33" t="s">
        <v>136</v>
      </c>
      <c r="J2" s="33" t="s">
        <v>137</v>
      </c>
    </row>
    <row r="3" spans="1:10" ht="24" customHeight="1" x14ac:dyDescent="0.25">
      <c r="A3" s="40" t="s">
        <v>138</v>
      </c>
      <c r="B3" s="59" t="s">
        <v>71</v>
      </c>
      <c r="C3" s="40" t="s">
        <v>139</v>
      </c>
      <c r="D3" s="60" t="s">
        <v>140</v>
      </c>
      <c r="E3" s="40" t="s">
        <v>88</v>
      </c>
      <c r="F3" s="40" t="s">
        <v>74</v>
      </c>
      <c r="G3" s="61">
        <f>IFERROR(2*3,"")</f>
        <v>6</v>
      </c>
      <c r="H3" s="62" t="s">
        <v>37</v>
      </c>
      <c r="I3" s="60" t="s">
        <v>141</v>
      </c>
      <c r="J3" s="40" t="s">
        <v>72</v>
      </c>
    </row>
    <row r="4" spans="1:10" ht="24" customHeight="1" x14ac:dyDescent="0.25">
      <c r="A4" s="40" t="s">
        <v>142</v>
      </c>
      <c r="B4" s="63" t="s">
        <v>50</v>
      </c>
      <c r="C4" s="40" t="s">
        <v>143</v>
      </c>
      <c r="D4" s="60" t="s">
        <v>144</v>
      </c>
      <c r="E4" s="40" t="s">
        <v>74</v>
      </c>
      <c r="F4" s="40" t="s">
        <v>74</v>
      </c>
      <c r="G4" s="61">
        <f>IFERROR(3*3,"")</f>
        <v>9</v>
      </c>
      <c r="H4" s="62" t="s">
        <v>37</v>
      </c>
      <c r="I4" s="60" t="s">
        <v>145</v>
      </c>
      <c r="J4" s="40" t="s">
        <v>51</v>
      </c>
    </row>
    <row r="5" spans="1:10" ht="24" customHeight="1" x14ac:dyDescent="0.25">
      <c r="A5" s="40" t="s">
        <v>146</v>
      </c>
      <c r="B5" s="59" t="s">
        <v>109</v>
      </c>
      <c r="C5" s="40" t="s">
        <v>147</v>
      </c>
      <c r="D5" s="60" t="s">
        <v>148</v>
      </c>
      <c r="E5" s="40" t="s">
        <v>88</v>
      </c>
      <c r="F5" s="40" t="s">
        <v>74</v>
      </c>
      <c r="G5" s="61">
        <f>IFERROR(2*3,"")</f>
        <v>6</v>
      </c>
      <c r="H5" s="64" t="s">
        <v>42</v>
      </c>
      <c r="I5" s="60" t="s">
        <v>149</v>
      </c>
      <c r="J5" s="40" t="s">
        <v>55</v>
      </c>
    </row>
    <row r="6" spans="1:10" ht="24" customHeight="1" x14ac:dyDescent="0.25">
      <c r="A6" s="40" t="s">
        <v>150</v>
      </c>
      <c r="B6" s="63" t="s">
        <v>45</v>
      </c>
      <c r="C6" s="40" t="s">
        <v>151</v>
      </c>
      <c r="D6" s="60" t="s">
        <v>152</v>
      </c>
      <c r="E6" s="40" t="s">
        <v>74</v>
      </c>
      <c r="F6" s="40" t="s">
        <v>88</v>
      </c>
      <c r="G6" s="61">
        <f>IFERROR(3*2,"")</f>
        <v>6</v>
      </c>
      <c r="H6" s="64" t="s">
        <v>42</v>
      </c>
      <c r="I6" s="60" t="s">
        <v>153</v>
      </c>
      <c r="J6" s="40" t="s">
        <v>46</v>
      </c>
    </row>
    <row r="7" spans="1:10" ht="24" customHeight="1" x14ac:dyDescent="0.25">
      <c r="A7" s="40" t="s">
        <v>154</v>
      </c>
      <c r="B7" s="59" t="s">
        <v>35</v>
      </c>
      <c r="C7" s="40" t="s">
        <v>155</v>
      </c>
      <c r="D7" s="60" t="s">
        <v>156</v>
      </c>
      <c r="E7" s="40" t="s">
        <v>88</v>
      </c>
      <c r="F7" s="40" t="s">
        <v>74</v>
      </c>
      <c r="G7" s="61">
        <f>IFERROR(2*3,"")</f>
        <v>6</v>
      </c>
      <c r="H7" s="62" t="s">
        <v>37</v>
      </c>
      <c r="I7" s="60" t="s">
        <v>157</v>
      </c>
      <c r="J7" s="40" t="s">
        <v>36</v>
      </c>
    </row>
    <row r="8" spans="1:10" ht="24" customHeight="1" x14ac:dyDescent="0.25">
      <c r="A8" s="40" t="s">
        <v>158</v>
      </c>
      <c r="B8" s="63" t="s">
        <v>118</v>
      </c>
      <c r="C8" s="40" t="s">
        <v>139</v>
      </c>
      <c r="D8" s="60" t="s">
        <v>159</v>
      </c>
      <c r="E8" s="40" t="s">
        <v>124</v>
      </c>
      <c r="F8" s="40" t="s">
        <v>74</v>
      </c>
      <c r="G8" s="65">
        <f>IFERROR(1*3,"")</f>
        <v>3</v>
      </c>
      <c r="H8" s="64" t="s">
        <v>42</v>
      </c>
      <c r="I8" s="60" t="s">
        <v>160</v>
      </c>
      <c r="J8" s="40" t="s">
        <v>119</v>
      </c>
    </row>
    <row r="9" spans="1:10" ht="24" customHeight="1" x14ac:dyDescent="0.25">
      <c r="A9" s="40" t="s">
        <v>161</v>
      </c>
      <c r="B9" s="59" t="s">
        <v>40</v>
      </c>
      <c r="C9" s="40" t="s">
        <v>162</v>
      </c>
      <c r="D9" s="60" t="s">
        <v>163</v>
      </c>
      <c r="E9" s="40" t="s">
        <v>124</v>
      </c>
      <c r="F9" s="40" t="s">
        <v>88</v>
      </c>
      <c r="G9" s="66">
        <f>IFERROR(1*2,"")</f>
        <v>2</v>
      </c>
      <c r="H9" s="67" t="s">
        <v>13</v>
      </c>
      <c r="I9" s="60" t="s">
        <v>164</v>
      </c>
      <c r="J9" s="40" t="s">
        <v>41</v>
      </c>
    </row>
    <row r="10" spans="1:10" ht="24" customHeight="1" x14ac:dyDescent="0.25">
      <c r="A10" s="40" t="s">
        <v>165</v>
      </c>
      <c r="B10" s="63" t="s">
        <v>97</v>
      </c>
      <c r="C10" s="40" t="s">
        <v>166</v>
      </c>
      <c r="D10" s="60" t="s">
        <v>167</v>
      </c>
      <c r="E10" s="40" t="s">
        <v>88</v>
      </c>
      <c r="F10" s="40" t="s">
        <v>88</v>
      </c>
      <c r="G10" s="65">
        <f>IFERROR(2*2,"")</f>
        <v>4</v>
      </c>
      <c r="H10" s="67" t="s">
        <v>13</v>
      </c>
      <c r="I10" s="60" t="s">
        <v>168</v>
      </c>
      <c r="J10" s="40" t="s">
        <v>98</v>
      </c>
    </row>
    <row r="11" spans="1:10" ht="21.75" customHeight="1" x14ac:dyDescent="0.25">
      <c r="A11" s="51"/>
      <c r="B11" s="51"/>
      <c r="C11" s="51"/>
      <c r="D11" s="51"/>
      <c r="E11" s="51"/>
      <c r="F11" s="51"/>
      <c r="G11" s="68"/>
      <c r="H11" s="51"/>
      <c r="I11" s="51"/>
      <c r="J11" s="51"/>
    </row>
    <row r="12" spans="1:10" ht="21.75" customHeight="1" x14ac:dyDescent="0.25">
      <c r="A12" s="51"/>
      <c r="B12" s="51"/>
      <c r="C12" s="51"/>
      <c r="D12" s="51"/>
      <c r="E12" s="51"/>
      <c r="F12" s="51"/>
      <c r="G12" s="69"/>
      <c r="H12" s="51"/>
      <c r="I12" s="51"/>
      <c r="J12" s="51"/>
    </row>
    <row r="13" spans="1:10" ht="21.75" customHeight="1" x14ac:dyDescent="0.25">
      <c r="A13" s="51"/>
      <c r="B13" s="51"/>
      <c r="C13" s="51"/>
      <c r="D13" s="51"/>
      <c r="E13" s="51"/>
      <c r="F13" s="51"/>
      <c r="G13" s="68"/>
      <c r="H13" s="51"/>
      <c r="I13" s="51"/>
      <c r="J13" s="51"/>
    </row>
    <row r="14" spans="1:10" ht="21.75" customHeight="1" x14ac:dyDescent="0.25">
      <c r="A14" s="51"/>
      <c r="B14" s="51"/>
      <c r="C14" s="51"/>
      <c r="D14" s="51"/>
      <c r="E14" s="51"/>
      <c r="F14" s="51"/>
      <c r="G14" s="69"/>
      <c r="H14" s="51"/>
      <c r="I14" s="51"/>
      <c r="J14" s="51"/>
    </row>
    <row r="15" spans="1:10" ht="21.75" customHeight="1" x14ac:dyDescent="0.25">
      <c r="A15" s="51"/>
      <c r="B15" s="51"/>
      <c r="C15" s="51"/>
      <c r="D15" s="51"/>
      <c r="E15" s="51"/>
      <c r="F15" s="51"/>
      <c r="G15" s="68"/>
      <c r="H15" s="51"/>
      <c r="I15" s="51"/>
      <c r="J15" s="51"/>
    </row>
    <row r="16" spans="1:10" ht="21.75" customHeight="1" x14ac:dyDescent="0.25">
      <c r="A16" s="51"/>
      <c r="B16" s="51"/>
      <c r="C16" s="51"/>
      <c r="D16" s="51"/>
      <c r="E16" s="51"/>
      <c r="F16" s="51"/>
      <c r="G16" s="69"/>
      <c r="H16" s="51"/>
      <c r="I16" s="51"/>
      <c r="J16" s="51"/>
    </row>
    <row r="17" spans="1:10" ht="21.75" customHeight="1" x14ac:dyDescent="0.25">
      <c r="A17" s="51"/>
      <c r="B17" s="51"/>
      <c r="C17" s="51"/>
      <c r="D17" s="51"/>
      <c r="E17" s="51"/>
      <c r="F17" s="51"/>
      <c r="G17" s="68"/>
      <c r="H17" s="51"/>
      <c r="I17" s="51"/>
      <c r="J17" s="51"/>
    </row>
    <row r="18" spans="1:10" ht="21.75" customHeight="1" x14ac:dyDescent="0.25">
      <c r="A18" s="51"/>
      <c r="B18" s="51"/>
      <c r="C18" s="51"/>
      <c r="D18" s="51"/>
      <c r="E18" s="51"/>
      <c r="F18" s="51"/>
      <c r="G18" s="69"/>
      <c r="H18" s="51"/>
      <c r="I18" s="51"/>
      <c r="J18" s="51"/>
    </row>
    <row r="19" spans="1:10" ht="21.75" customHeight="1" x14ac:dyDescent="0.25">
      <c r="A19" s="51"/>
      <c r="B19" s="51"/>
      <c r="C19" s="51"/>
      <c r="D19" s="51"/>
      <c r="E19" s="51"/>
      <c r="F19" s="51"/>
      <c r="G19" s="68"/>
      <c r="H19" s="51"/>
      <c r="I19" s="51"/>
      <c r="J19" s="51"/>
    </row>
    <row r="20" spans="1:10" ht="21.75" customHeight="1" x14ac:dyDescent="0.25">
      <c r="A20" s="51"/>
      <c r="B20" s="51"/>
      <c r="C20" s="51"/>
      <c r="D20" s="51"/>
      <c r="E20" s="51"/>
      <c r="F20" s="51"/>
      <c r="G20" s="69"/>
      <c r="H20" s="51"/>
      <c r="I20" s="51"/>
      <c r="J20" s="51"/>
    </row>
    <row r="21" spans="1:10" ht="21.75" customHeight="1" x14ac:dyDescent="0.25">
      <c r="A21" s="51"/>
      <c r="B21" s="51"/>
      <c r="C21" s="51"/>
      <c r="D21" s="51"/>
      <c r="E21" s="51"/>
      <c r="F21" s="51"/>
      <c r="G21" s="68"/>
      <c r="H21" s="51"/>
      <c r="I21" s="51"/>
      <c r="J21" s="51"/>
    </row>
    <row r="22" spans="1:10" ht="21.75" customHeight="1" x14ac:dyDescent="0.25">
      <c r="A22" s="51"/>
      <c r="B22" s="51"/>
      <c r="C22" s="51"/>
      <c r="D22" s="51"/>
      <c r="E22" s="51"/>
      <c r="F22" s="51"/>
      <c r="G22" s="69"/>
      <c r="H22" s="51"/>
      <c r="I22" s="51"/>
      <c r="J22" s="51"/>
    </row>
    <row r="23" spans="1:10" ht="21.75" customHeight="1" x14ac:dyDescent="0.25">
      <c r="A23" s="51"/>
      <c r="B23" s="51"/>
      <c r="C23" s="51"/>
      <c r="D23" s="51"/>
      <c r="E23" s="51"/>
      <c r="F23" s="51"/>
      <c r="G23" s="68"/>
      <c r="H23" s="51"/>
      <c r="I23" s="51"/>
      <c r="J23" s="51"/>
    </row>
    <row r="24" spans="1:10" ht="21.75" customHeight="1" x14ac:dyDescent="0.25">
      <c r="A24" s="51"/>
      <c r="B24" s="51"/>
      <c r="C24" s="51"/>
      <c r="D24" s="51"/>
      <c r="E24" s="51"/>
      <c r="F24" s="51"/>
      <c r="G24" s="69"/>
      <c r="H24" s="51"/>
      <c r="I24" s="51"/>
      <c r="J24" s="51"/>
    </row>
    <row r="25" spans="1:10" ht="21.75" customHeight="1" x14ac:dyDescent="0.25">
      <c r="A25" s="51"/>
      <c r="B25" s="51"/>
      <c r="C25" s="51"/>
      <c r="D25" s="51"/>
      <c r="E25" s="51"/>
      <c r="F25" s="51"/>
      <c r="G25" s="68"/>
      <c r="H25" s="51"/>
      <c r="I25" s="51"/>
      <c r="J25" s="51"/>
    </row>
    <row r="26" spans="1:10" ht="21.75" customHeight="1" x14ac:dyDescent="0.25">
      <c r="A26" s="51"/>
      <c r="B26" s="51"/>
      <c r="C26" s="51"/>
      <c r="D26" s="51"/>
      <c r="E26" s="51"/>
      <c r="F26" s="51"/>
      <c r="G26" s="69"/>
      <c r="H26" s="51"/>
      <c r="I26" s="51"/>
      <c r="J26" s="51"/>
    </row>
    <row r="27" spans="1:10" ht="21.75" customHeight="1" x14ac:dyDescent="0.25">
      <c r="A27" s="51"/>
      <c r="B27" s="51"/>
      <c r="C27" s="51"/>
      <c r="D27" s="51"/>
      <c r="E27" s="51"/>
      <c r="F27" s="51"/>
      <c r="G27" s="68"/>
      <c r="H27" s="51"/>
      <c r="I27" s="51"/>
      <c r="J27" s="51"/>
    </row>
    <row r="28" spans="1:10" ht="21.75" customHeight="1" x14ac:dyDescent="0.25">
      <c r="A28" s="51"/>
      <c r="B28" s="51"/>
      <c r="C28" s="51"/>
      <c r="D28" s="51"/>
      <c r="E28" s="51"/>
      <c r="F28" s="51"/>
      <c r="G28" s="69"/>
      <c r="H28" s="51"/>
      <c r="I28" s="51"/>
      <c r="J28" s="51"/>
    </row>
    <row r="29" spans="1:10" ht="21.75" customHeight="1" x14ac:dyDescent="0.25">
      <c r="A29" s="51"/>
      <c r="B29" s="51"/>
      <c r="C29" s="51"/>
      <c r="D29" s="51"/>
      <c r="E29" s="51"/>
      <c r="F29" s="51"/>
      <c r="G29" s="68"/>
      <c r="H29" s="51"/>
      <c r="I29" s="51"/>
      <c r="J29" s="51"/>
    </row>
    <row r="30" spans="1:10" ht="21.75" customHeight="1" x14ac:dyDescent="0.25">
      <c r="A30" s="51"/>
      <c r="B30" s="51"/>
      <c r="C30" s="51"/>
      <c r="D30" s="51"/>
      <c r="E30" s="51"/>
      <c r="F30" s="51"/>
      <c r="G30" s="69"/>
      <c r="H30" s="51"/>
      <c r="I30" s="51"/>
      <c r="J30" s="51"/>
    </row>
    <row r="33" spans="1:10" ht="18" customHeight="1" x14ac:dyDescent="0.25">
      <c r="A33" s="4" t="s">
        <v>169</v>
      </c>
      <c r="B33" s="4"/>
      <c r="C33" s="4"/>
      <c r="D33" s="4"/>
      <c r="E33" s="4"/>
      <c r="F33" s="4"/>
      <c r="G33" s="4"/>
      <c r="H33" s="4"/>
      <c r="I33" s="4"/>
      <c r="J33" s="4"/>
    </row>
  </sheetData>
  <mergeCells count="2">
    <mergeCell ref="A1:J1"/>
    <mergeCell ref="A33:J33"/>
  </mergeCells>
  <dataValidations count="3">
    <dataValidation type="list" allowBlank="1" sqref="C3:C43" xr:uid="{00000000-0002-0000-0200-000000000000}">
      <formula1>"Technisch,Markt,Budget,Ressourcen,Zeit,Regulatorisch,Organisatorisch,Sonstiges"</formula1>
      <formula2>0</formula2>
    </dataValidation>
    <dataValidation type="list" allowBlank="1" sqref="E3:F43" xr:uid="{00000000-0002-0000-0200-000001000000}">
      <formula1>"Hoch,Mittel,Niedrig"</formula1>
      <formula2>0</formula2>
    </dataValidation>
    <dataValidation type="list" allowBlank="1" sqref="H3:H43" xr:uid="{00000000-0002-0000-0200-000002000000}">
      <formula1>"Rot,Amber,Grün"</formula1>
      <formula2>0</formula2>
    </dataValidation>
  </dataValidations>
  <pageMargins left="0.5" right="0.5" top="1" bottom="1" header="0.511811023622047" footer="0.511811023622047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65C0"/>
    <pageSetUpPr fitToPage="1"/>
  </sheetPr>
  <dimension ref="A1:Q16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baseColWidth="10" defaultColWidth="8.7109375" defaultRowHeight="15" x14ac:dyDescent="0.25"/>
  <cols>
    <col min="1" max="1" width="22" customWidth="1"/>
    <col min="2" max="2" width="20" customWidth="1"/>
    <col min="3" max="17" width="8" customWidth="1"/>
  </cols>
  <sheetData>
    <row r="1" spans="1:17" ht="37.5" customHeight="1" x14ac:dyDescent="0.25">
      <c r="A1" s="5" t="s">
        <v>170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27.75" customHeight="1" x14ac:dyDescent="0.25">
      <c r="A2" s="70"/>
      <c r="B2" s="70"/>
      <c r="C2" s="17" t="s">
        <v>171</v>
      </c>
      <c r="D2" s="17" t="s">
        <v>172</v>
      </c>
      <c r="E2" s="17" t="s">
        <v>173</v>
      </c>
      <c r="F2" s="17" t="s">
        <v>174</v>
      </c>
      <c r="G2" s="17" t="s">
        <v>175</v>
      </c>
      <c r="H2" s="17" t="s">
        <v>176</v>
      </c>
      <c r="I2" s="17" t="s">
        <v>177</v>
      </c>
      <c r="J2" s="17" t="s">
        <v>178</v>
      </c>
      <c r="K2" s="17" t="s">
        <v>179</v>
      </c>
      <c r="L2" s="17" t="s">
        <v>180</v>
      </c>
      <c r="M2" s="17" t="s">
        <v>181</v>
      </c>
      <c r="N2" s="17" t="s">
        <v>182</v>
      </c>
      <c r="O2" s="71" t="s">
        <v>183</v>
      </c>
    </row>
    <row r="3" spans="1:17" ht="19.5" customHeight="1" x14ac:dyDescent="0.25">
      <c r="A3" s="41" t="s">
        <v>184</v>
      </c>
      <c r="B3" s="72" t="s">
        <v>72</v>
      </c>
      <c r="C3" s="73">
        <v>15</v>
      </c>
      <c r="D3" s="73">
        <v>15</v>
      </c>
      <c r="E3" s="73">
        <v>12</v>
      </c>
      <c r="F3" s="73">
        <v>10</v>
      </c>
      <c r="G3" s="73">
        <v>10</v>
      </c>
      <c r="H3" s="73">
        <v>8</v>
      </c>
      <c r="I3" s="73">
        <v>8</v>
      </c>
      <c r="J3" s="73">
        <v>5</v>
      </c>
      <c r="K3" s="73">
        <v>5</v>
      </c>
      <c r="L3" s="73"/>
      <c r="M3" s="73"/>
      <c r="N3" s="73"/>
      <c r="O3" s="74">
        <f t="shared" ref="O3:O10" si="0">IFERROR(SUM(C3:N3),0)</f>
        <v>88</v>
      </c>
    </row>
    <row r="4" spans="1:17" ht="19.5" customHeight="1" x14ac:dyDescent="0.25">
      <c r="A4" s="48" t="s">
        <v>50</v>
      </c>
      <c r="B4" s="72" t="s">
        <v>51</v>
      </c>
      <c r="C4" s="73">
        <v>5</v>
      </c>
      <c r="D4" s="73">
        <v>8</v>
      </c>
      <c r="E4" s="73">
        <v>10</v>
      </c>
      <c r="F4" s="73">
        <v>12</v>
      </c>
      <c r="G4" s="73">
        <v>15</v>
      </c>
      <c r="H4" s="73">
        <v>15</v>
      </c>
      <c r="I4" s="73">
        <v>12</v>
      </c>
      <c r="J4" s="73">
        <v>10</v>
      </c>
      <c r="K4" s="73">
        <v>8</v>
      </c>
      <c r="L4" s="73">
        <v>5</v>
      </c>
      <c r="M4" s="73"/>
      <c r="N4" s="73"/>
      <c r="O4" s="74">
        <f t="shared" si="0"/>
        <v>100</v>
      </c>
    </row>
    <row r="5" spans="1:17" ht="19.5" customHeight="1" x14ac:dyDescent="0.25">
      <c r="A5" s="41" t="s">
        <v>185</v>
      </c>
      <c r="B5" s="72" t="s">
        <v>36</v>
      </c>
      <c r="C5" s="73">
        <v>8</v>
      </c>
      <c r="D5" s="73">
        <v>8</v>
      </c>
      <c r="E5" s="73">
        <v>10</v>
      </c>
      <c r="F5" s="73">
        <v>12</v>
      </c>
      <c r="G5" s="73">
        <v>15</v>
      </c>
      <c r="H5" s="73">
        <v>15</v>
      </c>
      <c r="I5" s="73">
        <v>18</v>
      </c>
      <c r="J5" s="73">
        <v>18</v>
      </c>
      <c r="K5" s="73">
        <v>15</v>
      </c>
      <c r="L5" s="73">
        <v>12</v>
      </c>
      <c r="M5" s="73">
        <v>10</v>
      </c>
      <c r="N5" s="73">
        <v>8</v>
      </c>
      <c r="O5" s="74">
        <f t="shared" si="0"/>
        <v>149</v>
      </c>
    </row>
    <row r="6" spans="1:17" ht="19.5" customHeight="1" x14ac:dyDescent="0.25">
      <c r="A6" s="48" t="s">
        <v>40</v>
      </c>
      <c r="B6" s="72" t="s">
        <v>41</v>
      </c>
      <c r="C6" s="73"/>
      <c r="D6" s="73"/>
      <c r="E6" s="73">
        <v>5</v>
      </c>
      <c r="F6" s="73">
        <v>8</v>
      </c>
      <c r="G6" s="73">
        <v>10</v>
      </c>
      <c r="H6" s="73">
        <v>10</v>
      </c>
      <c r="I6" s="73">
        <v>8</v>
      </c>
      <c r="J6" s="73">
        <v>5</v>
      </c>
      <c r="K6" s="73"/>
      <c r="L6" s="73"/>
      <c r="M6" s="73"/>
      <c r="N6" s="73"/>
      <c r="O6" s="74">
        <f t="shared" si="0"/>
        <v>46</v>
      </c>
    </row>
    <row r="7" spans="1:17" ht="19.5" customHeight="1" x14ac:dyDescent="0.25">
      <c r="A7" s="41" t="s">
        <v>45</v>
      </c>
      <c r="B7" s="72" t="s">
        <v>46</v>
      </c>
      <c r="C7" s="73"/>
      <c r="D7" s="73"/>
      <c r="E7" s="73"/>
      <c r="F7" s="73"/>
      <c r="G7" s="73"/>
      <c r="H7" s="73">
        <v>5</v>
      </c>
      <c r="I7" s="73">
        <v>8</v>
      </c>
      <c r="J7" s="73">
        <v>10</v>
      </c>
      <c r="K7" s="73">
        <v>12</v>
      </c>
      <c r="L7" s="73">
        <v>15</v>
      </c>
      <c r="M7" s="73">
        <v>15</v>
      </c>
      <c r="N7" s="73">
        <v>12</v>
      </c>
      <c r="O7" s="74">
        <f t="shared" si="0"/>
        <v>77</v>
      </c>
    </row>
    <row r="8" spans="1:17" ht="19.5" customHeight="1" x14ac:dyDescent="0.25">
      <c r="A8" s="48" t="s">
        <v>54</v>
      </c>
      <c r="B8" s="72" t="s">
        <v>55</v>
      </c>
      <c r="C8" s="73">
        <v>20</v>
      </c>
      <c r="D8" s="73">
        <v>18</v>
      </c>
      <c r="E8" s="73">
        <v>18</v>
      </c>
      <c r="F8" s="73">
        <v>15</v>
      </c>
      <c r="G8" s="73">
        <v>15</v>
      </c>
      <c r="H8" s="73">
        <v>12</v>
      </c>
      <c r="I8" s="73">
        <v>10</v>
      </c>
      <c r="J8" s="73">
        <v>8</v>
      </c>
      <c r="K8" s="73">
        <v>8</v>
      </c>
      <c r="L8" s="73">
        <v>5</v>
      </c>
      <c r="M8" s="73">
        <v>5</v>
      </c>
      <c r="N8" s="73">
        <v>5</v>
      </c>
      <c r="O8" s="74">
        <f t="shared" si="0"/>
        <v>139</v>
      </c>
    </row>
    <row r="9" spans="1:17" ht="19.5" customHeight="1" x14ac:dyDescent="0.25">
      <c r="A9" s="41" t="s">
        <v>118</v>
      </c>
      <c r="B9" s="72" t="s">
        <v>119</v>
      </c>
      <c r="C9" s="73">
        <v>5</v>
      </c>
      <c r="D9" s="73">
        <v>5</v>
      </c>
      <c r="E9" s="73">
        <v>8</v>
      </c>
      <c r="F9" s="73">
        <v>8</v>
      </c>
      <c r="G9" s="73">
        <v>10</v>
      </c>
      <c r="H9" s="73">
        <v>10</v>
      </c>
      <c r="I9" s="73">
        <v>12</v>
      </c>
      <c r="J9" s="73">
        <v>12</v>
      </c>
      <c r="K9" s="73">
        <v>10</v>
      </c>
      <c r="L9" s="73">
        <v>10</v>
      </c>
      <c r="M9" s="73">
        <v>8</v>
      </c>
      <c r="N9" s="73">
        <v>5</v>
      </c>
      <c r="O9" s="74">
        <f t="shared" si="0"/>
        <v>103</v>
      </c>
    </row>
    <row r="10" spans="1:17" ht="19.5" customHeight="1" x14ac:dyDescent="0.25">
      <c r="A10" s="48" t="s">
        <v>186</v>
      </c>
      <c r="B10" s="72" t="s">
        <v>98</v>
      </c>
      <c r="C10" s="73"/>
      <c r="D10" s="73"/>
      <c r="E10" s="73"/>
      <c r="F10" s="73"/>
      <c r="G10" s="73">
        <v>3</v>
      </c>
      <c r="H10" s="73">
        <v>3</v>
      </c>
      <c r="I10" s="73">
        <v>5</v>
      </c>
      <c r="J10" s="73">
        <v>5</v>
      </c>
      <c r="K10" s="73">
        <v>5</v>
      </c>
      <c r="L10" s="73">
        <v>5</v>
      </c>
      <c r="M10" s="73">
        <v>5</v>
      </c>
      <c r="N10" s="73">
        <v>5</v>
      </c>
      <c r="O10" s="74">
        <f t="shared" si="0"/>
        <v>36</v>
      </c>
    </row>
    <row r="11" spans="1:17" ht="6" customHeight="1" x14ac:dyDescent="0.25"/>
    <row r="12" spans="1:17" ht="21.75" customHeight="1" x14ac:dyDescent="0.25">
      <c r="A12" s="3" t="s">
        <v>187</v>
      </c>
      <c r="B12" s="3"/>
      <c r="C12" s="75">
        <v>80</v>
      </c>
      <c r="D12" s="75">
        <v>80</v>
      </c>
      <c r="E12" s="75">
        <v>80</v>
      </c>
      <c r="F12" s="75">
        <v>80</v>
      </c>
      <c r="G12" s="75">
        <v>80</v>
      </c>
      <c r="H12" s="75">
        <v>80</v>
      </c>
      <c r="I12" s="75">
        <v>80</v>
      </c>
      <c r="J12" s="75">
        <v>80</v>
      </c>
      <c r="K12" s="75">
        <v>80</v>
      </c>
      <c r="L12" s="75">
        <v>80</v>
      </c>
      <c r="M12" s="75">
        <v>80</v>
      </c>
      <c r="N12" s="75">
        <v>80</v>
      </c>
      <c r="O12" s="76">
        <f>IFERROR(SUM(C12:N12),0)</f>
        <v>960</v>
      </c>
    </row>
    <row r="13" spans="1:17" ht="21.75" customHeight="1" x14ac:dyDescent="0.25">
      <c r="A13" s="2" t="s">
        <v>188</v>
      </c>
      <c r="B13" s="2"/>
      <c r="C13" s="70">
        <f t="shared" ref="C13:O13" si="1">IFERROR(SUM(C3:C10),0)</f>
        <v>53</v>
      </c>
      <c r="D13" s="70">
        <f t="shared" si="1"/>
        <v>54</v>
      </c>
      <c r="E13" s="70">
        <f t="shared" si="1"/>
        <v>63</v>
      </c>
      <c r="F13" s="70">
        <f t="shared" si="1"/>
        <v>65</v>
      </c>
      <c r="G13" s="70">
        <f t="shared" si="1"/>
        <v>78</v>
      </c>
      <c r="H13" s="70">
        <f t="shared" si="1"/>
        <v>78</v>
      </c>
      <c r="I13" s="70">
        <f t="shared" si="1"/>
        <v>81</v>
      </c>
      <c r="J13" s="70">
        <f t="shared" si="1"/>
        <v>73</v>
      </c>
      <c r="K13" s="70">
        <f t="shared" si="1"/>
        <v>63</v>
      </c>
      <c r="L13" s="70">
        <f t="shared" si="1"/>
        <v>52</v>
      </c>
      <c r="M13" s="70">
        <f t="shared" si="1"/>
        <v>43</v>
      </c>
      <c r="N13" s="70">
        <f t="shared" si="1"/>
        <v>35</v>
      </c>
      <c r="O13" s="77">
        <f t="shared" si="1"/>
        <v>738</v>
      </c>
    </row>
    <row r="14" spans="1:17" ht="21.75" customHeight="1" x14ac:dyDescent="0.25">
      <c r="A14" s="1" t="s">
        <v>189</v>
      </c>
      <c r="B14" s="1"/>
      <c r="C14" s="78">
        <f t="shared" ref="C14:O14" si="2">IFERROR(C12-C13,0)</f>
        <v>27</v>
      </c>
      <c r="D14" s="78">
        <f t="shared" si="2"/>
        <v>26</v>
      </c>
      <c r="E14" s="78">
        <f t="shared" si="2"/>
        <v>17</v>
      </c>
      <c r="F14" s="78">
        <f t="shared" si="2"/>
        <v>15</v>
      </c>
      <c r="G14" s="78">
        <f t="shared" si="2"/>
        <v>2</v>
      </c>
      <c r="H14" s="78">
        <f t="shared" si="2"/>
        <v>2</v>
      </c>
      <c r="I14" s="78">
        <f t="shared" si="2"/>
        <v>-1</v>
      </c>
      <c r="J14" s="78">
        <f t="shared" si="2"/>
        <v>7</v>
      </c>
      <c r="K14" s="78">
        <f t="shared" si="2"/>
        <v>17</v>
      </c>
      <c r="L14" s="78">
        <f t="shared" si="2"/>
        <v>28</v>
      </c>
      <c r="M14" s="78">
        <f t="shared" si="2"/>
        <v>37</v>
      </c>
      <c r="N14" s="78">
        <f t="shared" si="2"/>
        <v>45</v>
      </c>
      <c r="O14" s="77">
        <f t="shared" si="2"/>
        <v>222</v>
      </c>
    </row>
    <row r="16" spans="1:17" ht="18" customHeight="1" x14ac:dyDescent="0.25">
      <c r="A16" s="4" t="s">
        <v>190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</sheetData>
  <mergeCells count="5">
    <mergeCell ref="A1:Q1"/>
    <mergeCell ref="A12:B12"/>
    <mergeCell ref="A13:B13"/>
    <mergeCell ref="A14:B14"/>
    <mergeCell ref="A16:O16"/>
  </mergeCells>
  <pageMargins left="0.5" right="0.5" top="1" bottom="1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Dashboard</vt:lpstr>
      <vt:lpstr>Projektliste</vt:lpstr>
      <vt:lpstr>Risikoregister</vt:lpstr>
      <vt:lpstr>Ressourcenplanung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2026-10-15T13:25:11Z</dcterms:created>
  <dcterms:modified xsi:type="dcterms:W3CDTF">2026-10-17T17:28:44Z</dcterms:modified>
  <dc:language>en-US</dc:language>
</cp:coreProperties>
</file>