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890E259C-1F95-4046-8FC9-C30B6C714177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Dashboard" sheetId="1" r:id="rId1"/>
    <sheet name="Bestände" sheetId="2" r:id="rId2"/>
    <sheet name="Transaktionen" sheetId="3" r:id="rId3"/>
  </sheets>
  <definedNames>
    <definedName name="_xlnm.Print_Area" localSheetId="1">Bestände!$A$1:$O$25</definedName>
    <definedName name="_xlnm.Print_Area" localSheetId="0">Dashboard!$A$1:$I$60</definedName>
    <definedName name="_xlnm.Print_Area" localSheetId="2">Transaktionen!$A$1:$K$27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2" i="3" l="1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23" i="3" s="1"/>
  <c r="J20" i="2"/>
  <c r="H20" i="2"/>
  <c r="K19" i="2"/>
  <c r="L19" i="2" s="1"/>
  <c r="J19" i="2"/>
  <c r="H19" i="2"/>
  <c r="J18" i="2"/>
  <c r="K18" i="2" s="1"/>
  <c r="L18" i="2" s="1"/>
  <c r="H18" i="2"/>
  <c r="J17" i="2"/>
  <c r="H17" i="2"/>
  <c r="J16" i="2"/>
  <c r="H16" i="2"/>
  <c r="K15" i="2"/>
  <c r="L15" i="2" s="1"/>
  <c r="J15" i="2"/>
  <c r="H15" i="2"/>
  <c r="J14" i="2"/>
  <c r="K14" i="2" s="1"/>
  <c r="L14" i="2" s="1"/>
  <c r="H14" i="2"/>
  <c r="J13" i="2"/>
  <c r="H13" i="2"/>
  <c r="J12" i="2"/>
  <c r="H12" i="2"/>
  <c r="K11" i="2"/>
  <c r="L11" i="2" s="1"/>
  <c r="J11" i="2"/>
  <c r="H11" i="2"/>
  <c r="J10" i="2"/>
  <c r="K10" i="2" s="1"/>
  <c r="L10" i="2" s="1"/>
  <c r="H10" i="2"/>
  <c r="J9" i="2"/>
  <c r="H9" i="2"/>
  <c r="H21" i="2" s="1"/>
  <c r="D10" i="1" s="1"/>
  <c r="E25" i="1"/>
  <c r="C24" i="1"/>
  <c r="C23" i="1"/>
  <c r="C22" i="1"/>
  <c r="C21" i="1"/>
  <c r="C20" i="1"/>
  <c r="C19" i="1"/>
  <c r="C25" i="1" s="1"/>
  <c r="F14" i="1"/>
  <c r="D14" i="1"/>
  <c r="D20" i="1" l="1"/>
  <c r="F20" i="1" s="1"/>
  <c r="G20" i="1" s="1"/>
  <c r="D21" i="1"/>
  <c r="F21" i="1" s="1"/>
  <c r="G21" i="1" s="1"/>
  <c r="D23" i="1"/>
  <c r="F23" i="1" s="1"/>
  <c r="G23" i="1" s="1"/>
  <c r="D22" i="1"/>
  <c r="F22" i="1" s="1"/>
  <c r="G22" i="1" s="1"/>
  <c r="D24" i="1"/>
  <c r="F24" i="1" s="1"/>
  <c r="G24" i="1" s="1"/>
  <c r="M20" i="2"/>
  <c r="K12" i="2"/>
  <c r="L12" i="2" s="1"/>
  <c r="K16" i="2"/>
  <c r="L16" i="2" s="1"/>
  <c r="K20" i="2"/>
  <c r="L20" i="2" s="1"/>
  <c r="J21" i="2"/>
  <c r="M15" i="2" s="1"/>
  <c r="K9" i="2"/>
  <c r="K13" i="2"/>
  <c r="L13" i="2" s="1"/>
  <c r="K17" i="2"/>
  <c r="L17" i="2" s="1"/>
  <c r="D19" i="1"/>
  <c r="M17" i="2" l="1"/>
  <c r="M13" i="2"/>
  <c r="L9" i="2"/>
  <c r="K21" i="2"/>
  <c r="M14" i="2"/>
  <c r="M10" i="2"/>
  <c r="M18" i="2"/>
  <c r="B10" i="1"/>
  <c r="M11" i="2"/>
  <c r="M19" i="2"/>
  <c r="M16" i="2"/>
  <c r="D25" i="1"/>
  <c r="F19" i="1"/>
  <c r="G19" i="1" s="1"/>
  <c r="M12" i="2"/>
  <c r="M9" i="2"/>
  <c r="M21" i="2" s="1"/>
  <c r="F29" i="1" l="1"/>
  <c r="C28" i="1"/>
  <c r="F28" i="1"/>
  <c r="C29" i="1"/>
  <c r="F10" i="1"/>
  <c r="L21" i="2"/>
  <c r="B14" i="1" s="1"/>
</calcChain>
</file>

<file path=xl/sharedStrings.xml><?xml version="1.0" encoding="utf-8"?>
<sst xmlns="http://schemas.openxmlformats.org/spreadsheetml/2006/main" count="154" uniqueCount="104">
  <si>
    <t>KENNZAHLEN</t>
  </si>
  <si>
    <t>GESAMTWERT (AKTUELL)</t>
  </si>
  <si>
    <t>INVESTIERTES KAPITAL</t>
  </si>
  <si>
    <t>GEWINN / VERLUST (€)</t>
  </si>
  <si>
    <t>GESAMTRENDITE</t>
  </si>
  <si>
    <t>DIVIDENDEN 2026</t>
  </si>
  <si>
    <t>ANZAHL POSITIONEN</t>
  </si>
  <si>
    <t>ASSET-ALLOKATION · SOLL / IST &amp; REBALANCING</t>
  </si>
  <si>
    <t>Anlageklasse</t>
  </si>
  <si>
    <t>Ist-Wert</t>
  </si>
  <si>
    <t>Ist %</t>
  </si>
  <si>
    <t>Ziel %</t>
  </si>
  <si>
    <t>Abw.</t>
  </si>
  <si>
    <t>Empfehlung</t>
  </si>
  <si>
    <t>Aktien</t>
  </si>
  <si>
    <t>ETF</t>
  </si>
  <si>
    <t>Anleihen</t>
  </si>
  <si>
    <t>Rohstoffe</t>
  </si>
  <si>
    <t>Immobilien</t>
  </si>
  <si>
    <t>Liquidität</t>
  </si>
  <si>
    <t>Summe</t>
  </si>
  <si>
    <t>TOP / FLOP POSITION (nach Rendite)</t>
  </si>
  <si>
    <t>Beste Position</t>
  </si>
  <si>
    <t>Schwächste Position</t>
  </si>
  <si>
    <t>VISUALISIERUNG</t>
  </si>
  <si>
    <t>SO NUTZEN SIE DIE VORLAGE</t>
  </si>
  <si>
    <t>1.  Positionen im Blatt „Bestände“ eintragen und den aktuellen Kurs regelmäßig aktualisieren.</t>
  </si>
  <si>
    <t>2.  Käufe, Verkäufe und Dividenden im Blatt „Transaktionen“ erfassen – Betrag und Dividenden 2026 werden automatisch berechnet.</t>
  </si>
  <si>
    <t>3.  Zielgewichtung je Anlageklasse in Spalte „Ziel %“ (gold hinterlegt) festlegen; die Spalte „Empfehlung“ zeigt den Rebalancing-Bedarf.</t>
  </si>
  <si>
    <t>4.  Alle grau hinterlegten Felder sind Formeln und sollten nicht überschrieben werden.</t>
  </si>
  <si>
    <t>WERTPAPIER-PORTFOLIO  ·  BESTÄNDE</t>
  </si>
  <si>
    <t>Übersicht aller Depotpositionen · Geschäftsjahr 2026</t>
  </si>
  <si>
    <t>Legende:  weiße Felder = Eingabe (bitte ausfüllen)   ·   grau hinterlegte Felder = automatische Berechnung (nicht überschreiben)</t>
  </si>
  <si>
    <t>Nr.</t>
  </si>
  <si>
    <t>Bezeichnung</t>
  </si>
  <si>
    <t>WKN / ISIN</t>
  </si>
  <si>
    <t>Anzahl</t>
  </si>
  <si>
    <t>Kaufkurs</t>
  </si>
  <si>
    <t>Kaufwert</t>
  </si>
  <si>
    <t>Akt. Kurs</t>
  </si>
  <si>
    <t>Akt. Wert</t>
  </si>
  <si>
    <t>Gewinn/Verlust</t>
  </si>
  <si>
    <t>Rendite</t>
  </si>
  <si>
    <t>Anteil</t>
  </si>
  <si>
    <t>Stand</t>
  </si>
  <si>
    <t>Welt-Aktien-ETF (MSCI World)</t>
  </si>
  <si>
    <t>DE000A1B2C30</t>
  </si>
  <si>
    <t>Schwellenländer-ETF (EM)</t>
  </si>
  <si>
    <t>DE000A2D4E51</t>
  </si>
  <si>
    <t>Technologie-ETF (Nasdaq 100)</t>
  </si>
  <si>
    <t>DE000A5F6G72</t>
  </si>
  <si>
    <t>Europa-Dividenden-ETF</t>
  </si>
  <si>
    <t>DE000A7H8I93</t>
  </si>
  <si>
    <t>Muster Industrie AG</t>
  </si>
  <si>
    <t>DE000MUS0017</t>
  </si>
  <si>
    <t>Beispiel Software SE</t>
  </si>
  <si>
    <t>DE000BSP0024</t>
  </si>
  <si>
    <t>Demo Konsumgüter N.V.</t>
  </si>
  <si>
    <t>NL00DEM0031</t>
  </si>
  <si>
    <t>Euro-Staatsanleihen-ETF</t>
  </si>
  <si>
    <t>DE000A9J0K14</t>
  </si>
  <si>
    <t>Unternehmensanleihen-ETF (IG)</t>
  </si>
  <si>
    <t>DE000A1L2M35</t>
  </si>
  <si>
    <t>Gold-ETC (physisch)</t>
  </si>
  <si>
    <t>DE000A3N4O56</t>
  </si>
  <si>
    <t>Immobilien-REIT-ETF (global)</t>
  </si>
  <si>
    <t>DE000A5P6Q77</t>
  </si>
  <si>
    <t>Tagesgeld / Liquiditätsreserve</t>
  </si>
  <si>
    <t>—</t>
  </si>
  <si>
    <t>GESAMT</t>
  </si>
  <si>
    <t>Hinweis: Beispieldaten zur Veranschaulichung – bitte durch eigene Positionen ersetzen. Aktuelle Kurse manuell eintragen (Spalte „Akt. Kurs“).</t>
  </si>
  <si>
    <t>WERTPAPIER-PORTFOLIO  ·  TRANSAKTIONEN</t>
  </si>
  <si>
    <t>Kauf, Verkauf, Dividenden und Gebühren · Geschäftsjahr 2026</t>
  </si>
  <si>
    <t>Legende:  weiße Felder = Eingabe   ·   grau = automatische Berechnung. Betrag: Käufe/Gebühren negativ, Verkäufe/Dividenden/Einzahlungen positiv (Cashflow).</t>
  </si>
  <si>
    <t>Datum</t>
  </si>
  <si>
    <t>Typ</t>
  </si>
  <si>
    <t>Kurs / Betrag</t>
  </si>
  <si>
    <t>Gebühr</t>
  </si>
  <si>
    <t>Betrag (Cashflow)</t>
  </si>
  <si>
    <t>Notiz</t>
  </si>
  <si>
    <t>Einzahlung</t>
  </si>
  <si>
    <t>Überweisung Verrechnungskonto</t>
  </si>
  <si>
    <t>Startkapital Jahr</t>
  </si>
  <si>
    <t>Kauf</t>
  </si>
  <si>
    <t>Sparplan-Aufstockung</t>
  </si>
  <si>
    <t>Basisallokation</t>
  </si>
  <si>
    <t>Diversifikation</t>
  </si>
  <si>
    <t>Einzeltitel</t>
  </si>
  <si>
    <t>Dividende</t>
  </si>
  <si>
    <t>Ausschüttung Q1</t>
  </si>
  <si>
    <t>Wachstumsbaustein</t>
  </si>
  <si>
    <t>Verkauf</t>
  </si>
  <si>
    <t>Teilgewinnmitnahme</t>
  </si>
  <si>
    <t>Hauptversammlung</t>
  </si>
  <si>
    <t>Halbjahresausschüttung</t>
  </si>
  <si>
    <t>Sachwerte</t>
  </si>
  <si>
    <t>Depotführung</t>
  </si>
  <si>
    <t>Jahresentgelt Broker</t>
  </si>
  <si>
    <t>Ausschüttung Q3</t>
  </si>
  <si>
    <t>Rebalancing</t>
  </si>
  <si>
    <t>SALDO CASHFLOW 2026</t>
  </si>
  <si>
    <t>Hinweis: Beispieldaten zur Veranschaulichung. Bei „Dividende“ den Bruttobetrag in „Kurs / Betrag“ eintragen, Anzahl bleibt leer.</t>
  </si>
  <si>
    <t>WERTPAPIER-PORTFOLIO</t>
  </si>
  <si>
    <t>Depot-Cockpit · Performance, Allokation &amp; Rebalancing   |   Stand: 30.09.2027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</si>
</sst>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&quot; €&quot;"/>
    <numFmt numFmtId="165" formatCode="#,##0.00&quot; €&quot;;[Red]\-#,##0.00&quot; €&quot;"/>
    <numFmt numFmtId="166" formatCode="\+0.0%;\-0.0%;0.0%"/>
    <numFmt numFmtId="167" formatCode="0.0%"/>
    <numFmt numFmtId="168" formatCode="#,##0.00&quot; €&quot;"/>
    <numFmt numFmtId="169" formatCode="dd\.mm\.yyyy"/>
  </numFmts>
  <fonts count="21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sz val="10.5"/>
      <color rgb="FFA9BBD0"/>
      <name val="Calibri"/>
      <charset val="1"/>
    </font>
    <font>
      <b/>
      <sz val="12"/>
      <color rgb="FF1F3A5F"/>
      <name val="Calibri"/>
      <charset val="1"/>
    </font>
    <font>
      <b/>
      <sz val="9"/>
      <color rgb="FF6B7785"/>
      <name val="Calibri"/>
      <charset val="1"/>
    </font>
    <font>
      <b/>
      <sz val="18"/>
      <color rgb="FF1F3A5F"/>
      <name val="Calibri"/>
      <charset val="1"/>
    </font>
    <font>
      <b/>
      <sz val="18"/>
      <color rgb="FF2E7D5B"/>
      <name val="Calibri"/>
      <charset val="1"/>
    </font>
    <font>
      <b/>
      <sz val="9.5"/>
      <color rgb="FFFFFFFF"/>
      <name val="Calibri"/>
      <charset val="1"/>
    </font>
    <font>
      <sz val="10"/>
      <color rgb="FF24303C"/>
      <name val="Calibri"/>
      <charset val="1"/>
    </font>
    <font>
      <b/>
      <sz val="10"/>
      <color rgb="FF1F3A5F"/>
      <name val="Calibri"/>
      <charset val="1"/>
    </font>
    <font>
      <b/>
      <sz val="10"/>
      <color rgb="FFFFFFFF"/>
      <name val="Calibri"/>
      <charset val="1"/>
    </font>
    <font>
      <b/>
      <sz val="10"/>
      <color rgb="FF24303C"/>
      <name val="Calibri"/>
      <charset val="1"/>
    </font>
    <font>
      <b/>
      <sz val="10"/>
      <color rgb="FF2E7D5B"/>
      <name val="Calibri"/>
      <charset val="1"/>
    </font>
    <font>
      <b/>
      <sz val="10"/>
      <color rgb="FFB23A3A"/>
      <name val="Calibri"/>
      <charset val="1"/>
    </font>
    <font>
      <sz val="9.5"/>
      <color rgb="FF24303C"/>
      <name val="Calibri"/>
      <charset val="1"/>
    </font>
    <font>
      <b/>
      <sz val="20"/>
      <color rgb="FFFFFFFF"/>
      <name val="Calibri"/>
      <charset val="1"/>
    </font>
    <font>
      <i/>
      <sz val="9"/>
      <color rgb="FF6B7785"/>
      <name val="Calibri"/>
      <charset val="1"/>
    </font>
    <font>
      <sz val="10"/>
      <color rgb="FF6B7785"/>
      <name val="Calibri"/>
      <charset val="1"/>
    </font>
    <font>
      <sz val="9.5"/>
      <color rgb="FF6B7785"/>
      <name val="Calibri"/>
      <charset val="1"/>
    </font>
    <font>
      <b/>
      <sz val="10.5"/>
      <color rgb="FFFFFFFF"/>
      <name val="Calibri"/>
      <charset val="1"/>
    </font>
    <font>
      <i/>
      <sz val="8.5"/>
      <color rgb="FF6B7785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1F3A5F"/>
        <bgColor rgb="FF24303C"/>
      </patternFill>
    </fill>
    <fill>
      <patternFill patternType="solid">
        <fgColor rgb="FFC9A227"/>
        <bgColor rgb="FFF79646"/>
      </patternFill>
    </fill>
    <fill>
      <patternFill patternType="solid">
        <fgColor rgb="FFFFFFFF"/>
        <bgColor rgb="FFFAFBFC"/>
      </patternFill>
    </fill>
    <fill>
      <patternFill patternType="solid">
        <fgColor rgb="FFEFE4BE"/>
        <bgColor rgb="FFD9D9D9"/>
      </patternFill>
    </fill>
    <fill>
      <patternFill patternType="solid">
        <fgColor rgb="FFFAFBFC"/>
        <bgColor rgb="FFFFFFFF"/>
      </patternFill>
    </fill>
    <fill>
      <patternFill patternType="solid">
        <fgColor rgb="FFF2F4F7"/>
        <bgColor rgb="FFFAFBFC"/>
      </patternFill>
    </fill>
  </fills>
  <borders count="3">
    <border>
      <left/>
      <right/>
      <top/>
      <bottom/>
      <diagonal/>
    </border>
    <border>
      <left style="thin">
        <color rgb="FFD7DCE3"/>
      </left>
      <right style="thin">
        <color rgb="FFD7DCE3"/>
      </right>
      <top style="thick">
        <color rgb="FFC9A227"/>
      </top>
      <bottom/>
      <diagonal/>
    </border>
    <border>
      <left style="thin">
        <color rgb="FFD7DCE3"/>
      </left>
      <right style="thin">
        <color rgb="FFD7DCE3"/>
      </right>
      <top style="thin">
        <color rgb="FFD7DCE3"/>
      </top>
      <bottom style="thin">
        <color rgb="FFD7DCE3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9" fillId="2" borderId="2" xfId="0" applyFont="1" applyFill="1" applyBorder="1" applyAlignment="1">
      <alignment horizontal="right" vertical="center"/>
    </xf>
    <xf numFmtId="0" fontId="16" fillId="0" borderId="0" xfId="0" applyFont="1"/>
    <xf numFmtId="0" fontId="15" fillId="2" borderId="0" xfId="0" applyFont="1" applyFill="1" applyAlignment="1">
      <alignment horizontal="left" vertical="center"/>
    </xf>
    <xf numFmtId="0" fontId="14" fillId="0" borderId="0" xfId="0" applyFont="1"/>
    <xf numFmtId="0" fontId="11" fillId="4" borderId="2" xfId="0" applyFont="1" applyFill="1" applyBorder="1"/>
    <xf numFmtId="3" fontId="5" fillId="4" borderId="2" xfId="0" applyNumberFormat="1" applyFont="1" applyFill="1" applyBorder="1" applyAlignment="1">
      <alignment horizontal="left" vertical="center"/>
    </xf>
    <xf numFmtId="166" fontId="6" fillId="4" borderId="2" xfId="0" applyNumberFormat="1" applyFont="1" applyFill="1" applyBorder="1" applyAlignment="1">
      <alignment horizontal="left" vertical="center"/>
    </xf>
    <xf numFmtId="165" fontId="6" fillId="4" borderId="2" xfId="0" applyNumberFormat="1" applyFont="1" applyFill="1" applyBorder="1" applyAlignment="1">
      <alignment horizontal="left" vertical="center"/>
    </xf>
    <xf numFmtId="164" fontId="5" fillId="4" borderId="2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3" fillId="0" borderId="0" xfId="0" applyFont="1"/>
    <xf numFmtId="0" fontId="0" fillId="3" borderId="0" xfId="0" applyFill="1"/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164" fontId="8" fillId="4" borderId="2" xfId="0" applyNumberFormat="1" applyFont="1" applyFill="1" applyBorder="1"/>
    <xf numFmtId="167" fontId="8" fillId="4" borderId="2" xfId="0" applyNumberFormat="1" applyFont="1" applyFill="1" applyBorder="1" applyAlignment="1">
      <alignment horizontal="center" vertical="center"/>
    </xf>
    <xf numFmtId="167" fontId="9" fillId="5" borderId="2" xfId="0" applyNumberFormat="1" applyFont="1" applyFill="1" applyBorder="1" applyAlignment="1">
      <alignment horizontal="center" vertical="center"/>
    </xf>
    <xf numFmtId="166" fontId="8" fillId="4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/>
    </xf>
    <xf numFmtId="164" fontId="8" fillId="6" borderId="2" xfId="0" applyNumberFormat="1" applyFont="1" applyFill="1" applyBorder="1"/>
    <xf numFmtId="167" fontId="8" fillId="6" borderId="2" xfId="0" applyNumberFormat="1" applyFont="1" applyFill="1" applyBorder="1" applyAlignment="1">
      <alignment horizontal="center" vertical="center"/>
    </xf>
    <xf numFmtId="166" fontId="8" fillId="6" borderId="2" xfId="0" applyNumberFormat="1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164" fontId="10" fillId="2" borderId="2" xfId="0" applyNumberFormat="1" applyFont="1" applyFill="1" applyBorder="1"/>
    <xf numFmtId="167" fontId="10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/>
    <xf numFmtId="0" fontId="4" fillId="4" borderId="2" xfId="0" applyFont="1" applyFill="1" applyBorder="1"/>
    <xf numFmtId="166" fontId="12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/>
    <xf numFmtId="166" fontId="13" fillId="4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8" fillId="4" borderId="2" xfId="0" applyFont="1" applyFill="1" applyBorder="1"/>
    <xf numFmtId="0" fontId="18" fillId="4" borderId="2" xfId="0" applyFont="1" applyFill="1" applyBorder="1" applyAlignment="1">
      <alignment horizontal="center" vertical="center"/>
    </xf>
    <xf numFmtId="3" fontId="8" fillId="4" borderId="2" xfId="0" applyNumberFormat="1" applyFont="1" applyFill="1" applyBorder="1"/>
    <xf numFmtId="168" fontId="8" fillId="4" borderId="2" xfId="0" applyNumberFormat="1" applyFont="1" applyFill="1" applyBorder="1"/>
    <xf numFmtId="168" fontId="8" fillId="7" borderId="2" xfId="0" applyNumberFormat="1" applyFont="1" applyFill="1" applyBorder="1"/>
    <xf numFmtId="168" fontId="11" fillId="7" borderId="2" xfId="0" applyNumberFormat="1" applyFont="1" applyFill="1" applyBorder="1"/>
    <xf numFmtId="166" fontId="8" fillId="7" borderId="2" xfId="0" applyNumberFormat="1" applyFont="1" applyFill="1" applyBorder="1" applyAlignment="1">
      <alignment horizontal="center" vertical="center"/>
    </xf>
    <xf numFmtId="167" fontId="8" fillId="7" borderId="2" xfId="0" applyNumberFormat="1" applyFont="1" applyFill="1" applyBorder="1" applyAlignment="1">
      <alignment horizontal="center" vertical="center"/>
    </xf>
    <xf numFmtId="169" fontId="18" fillId="4" borderId="2" xfId="0" applyNumberFormat="1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8" fillId="6" borderId="2" xfId="0" applyFont="1" applyFill="1" applyBorder="1"/>
    <xf numFmtId="0" fontId="18" fillId="6" borderId="2" xfId="0" applyFont="1" applyFill="1" applyBorder="1" applyAlignment="1">
      <alignment horizontal="center" vertical="center"/>
    </xf>
    <xf numFmtId="3" fontId="8" fillId="6" borderId="2" xfId="0" applyNumberFormat="1" applyFont="1" applyFill="1" applyBorder="1"/>
    <xf numFmtId="168" fontId="8" fillId="6" borderId="2" xfId="0" applyNumberFormat="1" applyFont="1" applyFill="1" applyBorder="1"/>
    <xf numFmtId="169" fontId="18" fillId="6" borderId="2" xfId="0" applyNumberFormat="1" applyFont="1" applyFill="1" applyBorder="1" applyAlignment="1">
      <alignment horizontal="center" vertical="center"/>
    </xf>
    <xf numFmtId="0" fontId="19" fillId="2" borderId="2" xfId="0" applyFont="1" applyFill="1" applyBorder="1"/>
    <xf numFmtId="168" fontId="19" fillId="2" borderId="2" xfId="0" applyNumberFormat="1" applyFont="1" applyFill="1" applyBorder="1"/>
    <xf numFmtId="166" fontId="19" fillId="2" borderId="2" xfId="0" applyNumberFormat="1" applyFont="1" applyFill="1" applyBorder="1" applyAlignment="1">
      <alignment horizontal="center" vertical="center"/>
    </xf>
    <xf numFmtId="167" fontId="19" fillId="2" borderId="2" xfId="0" applyNumberFormat="1" applyFont="1" applyFill="1" applyBorder="1" applyAlignment="1">
      <alignment horizontal="center" vertical="center"/>
    </xf>
    <xf numFmtId="169" fontId="8" fillId="4" borderId="2" xfId="0" applyNumberFormat="1" applyFont="1" applyFill="1" applyBorder="1" applyAlignment="1">
      <alignment horizontal="center" vertical="center"/>
    </xf>
    <xf numFmtId="0" fontId="18" fillId="4" borderId="2" xfId="0" applyFont="1" applyFill="1" applyBorder="1"/>
    <xf numFmtId="169" fontId="8" fillId="6" borderId="2" xfId="0" applyNumberFormat="1" applyFont="1" applyFill="1" applyBorder="1" applyAlignment="1">
      <alignment horizontal="center" vertical="center"/>
    </xf>
    <xf numFmtId="0" fontId="18" fillId="6" borderId="2" xfId="0" applyFont="1" applyFill="1" applyBorder="1"/>
    <xf numFmtId="0" fontId="0" fillId="6" borderId="2" xfId="0" applyFill="1" applyBorder="1"/>
    <xf numFmtId="0" fontId="20" fillId="0" borderId="0" xfId="0" applyFont="1"/>
  </cellXfs>
  <cellStyles count="1">
    <cellStyle name="Standard" xfId="0" builtinId="0"/>
  </cellStyles>
  <dxfs count="7">
    <dxf>
      <font>
        <sz val="10"/>
        <color rgb="FFB23A3A"/>
        <name val="Calibri"/>
        <charset val="1"/>
      </font>
    </dxf>
    <dxf>
      <font>
        <sz val="10"/>
        <color rgb="FF2E7D5B"/>
        <name val="Calibri"/>
        <charset val="1"/>
      </font>
    </dxf>
    <dxf>
      <font>
        <b/>
        <sz val="10"/>
        <color rgb="FF6B7785"/>
        <name val="Calibri"/>
        <charset val="1"/>
      </font>
    </dxf>
    <dxf>
      <font>
        <b/>
        <sz val="10"/>
        <color rgb="FFB23A3A"/>
        <name val="Calibri"/>
        <charset val="1"/>
      </font>
    </dxf>
    <dxf>
      <font>
        <b/>
        <sz val="10"/>
        <color rgb="FF2E7D5B"/>
        <name val="Calibri"/>
        <charset val="1"/>
      </font>
    </dxf>
    <dxf>
      <font>
        <sz val="10"/>
        <color rgb="FFB23A3A"/>
        <name val="Calibri"/>
        <charset val="1"/>
      </font>
    </dxf>
    <dxf>
      <font>
        <sz val="10"/>
        <color rgb="FF2E7D5B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BBD0"/>
      <rgbColor rgb="FF878787"/>
      <rgbColor rgb="FF9999FF"/>
      <rgbColor rgb="FFB23A3A"/>
      <rgbColor rgb="FFFAFBFC"/>
      <rgbColor rgb="FFF2F4F7"/>
      <rgbColor rgb="FF660066"/>
      <rgbColor rgb="FFFF8080"/>
      <rgbColor rgb="FF0066CC"/>
      <rgbColor rgb="FFD7DC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EFE4BE"/>
      <rgbColor rgb="FF4F81BD"/>
      <rgbColor rgb="FF4BACC6"/>
      <rgbColor rgb="FF9BBB59"/>
      <rgbColor rgb="FFC9A227"/>
      <rgbColor rgb="FFF79646"/>
      <rgbColor rgb="FFFF6600"/>
      <rgbColor rgb="FF8064A2"/>
      <rgbColor rgb="FF6B7785"/>
      <rgbColor rgb="FF1F3A5F"/>
      <rgbColor rgb="FF2E7D5B"/>
      <rgbColor rgb="FF003300"/>
      <rgbColor rgb="FF333300"/>
      <rgbColor rgb="FF993300"/>
      <rgbColor rgb="FFC0504D"/>
      <rgbColor rgb="FF333399"/>
      <rgbColor rgb="FF2430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Ist-Allokation nach Anlageklasse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Dashboard!$C$18</c:f>
              <c:strCache>
                <c:ptCount val="1"/>
                <c:pt idx="0">
                  <c:v>Ist-Wert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2FA9-444B-A9D0-F3544DEFA2AC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2FA9-444B-A9D0-F3544DEFA2AC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2FA9-444B-A9D0-F3544DEFA2AC}"/>
              </c:ext>
            </c:extLst>
          </c:dPt>
          <c:dPt>
            <c:idx val="3"/>
            <c:bubble3D val="0"/>
            <c:spPr>
              <a:solidFill>
                <a:srgbClr val="8064A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2FA9-444B-A9D0-F3544DEFA2AC}"/>
              </c:ext>
            </c:extLst>
          </c:dPt>
          <c:dPt>
            <c:idx val="4"/>
            <c:bubble3D val="0"/>
            <c:spPr>
              <a:solidFill>
                <a:srgbClr val="4BACC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2FA9-444B-A9D0-F3544DEFA2AC}"/>
              </c:ext>
            </c:extLst>
          </c:dPt>
          <c:dPt>
            <c:idx val="5"/>
            <c:bubble3D val="0"/>
            <c:spPr>
              <a:solidFill>
                <a:srgbClr val="F7964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2FA9-444B-A9D0-F3544DEFA2AC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2FA9-444B-A9D0-F3544DEFA2AC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2FA9-444B-A9D0-F3544DEFA2AC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2FA9-444B-A9D0-F3544DEFA2AC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2FA9-444B-A9D0-F3544DEFA2AC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9-2FA9-444B-A9D0-F3544DEFA2AC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B-2FA9-444B-A9D0-F3544DEFA2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Dashboard!$B$19:$B$24</c:f>
              <c:strCache>
                <c:ptCount val="6"/>
                <c:pt idx="0">
                  <c:v>Aktien</c:v>
                </c:pt>
                <c:pt idx="1">
                  <c:v>ETF</c:v>
                </c:pt>
                <c:pt idx="2">
                  <c:v>Anleihen</c:v>
                </c:pt>
                <c:pt idx="3">
                  <c:v>Rohstoffe</c:v>
                </c:pt>
                <c:pt idx="4">
                  <c:v>Immobilien</c:v>
                </c:pt>
                <c:pt idx="5">
                  <c:v>Liquidität</c:v>
                </c:pt>
              </c:strCache>
            </c:strRef>
          </c:cat>
          <c:val>
            <c:numRef>
              <c:f>Dashboard!$C$19:$C$24</c:f>
              <c:numCache>
                <c:formatCode>#,##0" €"</c:formatCode>
                <c:ptCount val="6"/>
                <c:pt idx="0">
                  <c:v>19981.5</c:v>
                </c:pt>
                <c:pt idx="1">
                  <c:v>30109.5</c:v>
                </c:pt>
                <c:pt idx="2">
                  <c:v>19796</c:v>
                </c:pt>
                <c:pt idx="3">
                  <c:v>8148</c:v>
                </c:pt>
                <c:pt idx="4">
                  <c:v>1620.5</c:v>
                </c:pt>
                <c:pt idx="5">
                  <c:v>8500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FA9-444B-A9D0-F3544DEFA2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Ist % vs. Ziel % je Anlageklasse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Dashboard!$D$18</c:f>
              <c:strCache>
                <c:ptCount val="1"/>
                <c:pt idx="0">
                  <c:v>Ist %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Dashboard!$B$19:$B$24</c:f>
              <c:strCache>
                <c:ptCount val="6"/>
                <c:pt idx="0">
                  <c:v>Aktien</c:v>
                </c:pt>
                <c:pt idx="1">
                  <c:v>ETF</c:v>
                </c:pt>
                <c:pt idx="2">
                  <c:v>Anleihen</c:v>
                </c:pt>
                <c:pt idx="3">
                  <c:v>Rohstoffe</c:v>
                </c:pt>
                <c:pt idx="4">
                  <c:v>Immobilien</c:v>
                </c:pt>
                <c:pt idx="5">
                  <c:v>Liquidität</c:v>
                </c:pt>
              </c:strCache>
            </c:strRef>
          </c:cat>
          <c:val>
            <c:numRef>
              <c:f>Dashboard!$D$19:$D$24</c:f>
              <c:numCache>
                <c:formatCode>0.0%</c:formatCode>
                <c:ptCount val="6"/>
                <c:pt idx="0">
                  <c:v>0.22666197798208848</c:v>
                </c:pt>
                <c:pt idx="1">
                  <c:v>0.34154987493690125</c:v>
                </c:pt>
                <c:pt idx="2">
                  <c:v>0.22455774171776011</c:v>
                </c:pt>
                <c:pt idx="3">
                  <c:v>9.2427585346348221E-2</c:v>
                </c:pt>
                <c:pt idx="4">
                  <c:v>1.8382290384604476E-2</c:v>
                </c:pt>
                <c:pt idx="5">
                  <c:v>9.6420529632297469E-2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22-4769-829E-477F1C1041D5}"/>
            </c:ext>
          </c:extLst>
        </c:ser>
        <c:ser>
          <c:idx val="1"/>
          <c:order val="1"/>
          <c:tx>
            <c:strRef>
              <c:f>Dashboard!$E$18</c:f>
              <c:strCache>
                <c:ptCount val="1"/>
                <c:pt idx="0">
                  <c:v>Ziel %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Dashboard!$B$19:$B$24</c:f>
              <c:strCache>
                <c:ptCount val="6"/>
                <c:pt idx="0">
                  <c:v>Aktien</c:v>
                </c:pt>
                <c:pt idx="1">
                  <c:v>ETF</c:v>
                </c:pt>
                <c:pt idx="2">
                  <c:v>Anleihen</c:v>
                </c:pt>
                <c:pt idx="3">
                  <c:v>Rohstoffe</c:v>
                </c:pt>
                <c:pt idx="4">
                  <c:v>Immobilien</c:v>
                </c:pt>
                <c:pt idx="5">
                  <c:v>Liquidität</c:v>
                </c:pt>
              </c:strCache>
            </c:strRef>
          </c:cat>
          <c:val>
            <c:numRef>
              <c:f>Dashboard!$E$19:$E$24</c:f>
              <c:numCache>
                <c:formatCode>0.0%</c:formatCode>
                <c:ptCount val="6"/>
                <c:pt idx="0">
                  <c:v>0.3</c:v>
                </c:pt>
                <c:pt idx="1">
                  <c:v>0.35</c:v>
                </c:pt>
                <c:pt idx="2">
                  <c:v>0.15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22-4769-829E-477F1C104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58272480"/>
        <c:axId val="33423976"/>
      </c:barChart>
      <c:catAx>
        <c:axId val="5827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3423976"/>
        <c:crosses val="autoZero"/>
        <c:auto val="1"/>
        <c:lblAlgn val="ctr"/>
        <c:lblOffset val="100"/>
        <c:noMultiLvlLbl val="0"/>
      </c:catAx>
      <c:valAx>
        <c:axId val="3342397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827248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</xdr:row>
      <xdr:rowOff>0</xdr:rowOff>
    </xdr:from>
    <xdr:to>
      <xdr:col>3</xdr:col>
      <xdr:colOff>1125000</xdr:colOff>
      <xdr:row>44</xdr:row>
      <xdr:rowOff>43200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19050</xdr:colOff>
      <xdr:row>31</xdr:row>
      <xdr:rowOff>0</xdr:rowOff>
    </xdr:from>
    <xdr:to>
      <xdr:col>7</xdr:col>
      <xdr:colOff>154215</xdr:colOff>
      <xdr:row>44</xdr:row>
      <xdr:rowOff>43200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5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46" sqref="G46"/>
    </sheetView>
  </sheetViews>
  <sheetFormatPr baseColWidth="10" defaultColWidth="8.7109375" defaultRowHeight="15" x14ac:dyDescent="0.25"/>
  <cols>
    <col min="1" max="1" width="2.42578125" customWidth="1"/>
    <col min="2" max="2" width="16" customWidth="1"/>
    <col min="3" max="3" width="14" customWidth="1"/>
    <col min="4" max="4" width="16" customWidth="1"/>
    <col min="5" max="5" width="14" customWidth="1"/>
    <col min="6" max="6" width="16" customWidth="1"/>
    <col min="7" max="7" width="14" customWidth="1"/>
    <col min="8" max="8" width="3" customWidth="1"/>
    <col min="9" max="9" width="2.42578125" customWidth="1"/>
  </cols>
  <sheetData>
    <row r="2" spans="2:8" ht="27.75" customHeight="1" x14ac:dyDescent="0.25">
      <c r="B2" s="14" t="s">
        <v>102</v>
      </c>
      <c r="C2" s="14"/>
      <c r="D2" s="14"/>
      <c r="E2" s="14"/>
      <c r="F2" s="14"/>
      <c r="G2" s="14"/>
      <c r="H2" s="14"/>
    </row>
    <row r="3" spans="2:8" ht="15.75" customHeight="1" x14ac:dyDescent="0.25">
      <c r="B3" s="14"/>
      <c r="C3" s="14"/>
      <c r="D3" s="14"/>
      <c r="E3" s="14"/>
      <c r="F3" s="14"/>
      <c r="G3" s="14"/>
      <c r="H3" s="14"/>
    </row>
    <row r="4" spans="2:8" ht="15.75" customHeight="1" x14ac:dyDescent="0.25">
      <c r="B4" s="13" t="s">
        <v>103</v>
      </c>
      <c r="C4" s="13"/>
      <c r="D4" s="13"/>
      <c r="E4" s="13"/>
      <c r="F4" s="13"/>
      <c r="G4" s="13"/>
      <c r="H4" s="13"/>
    </row>
    <row r="5" spans="2:8" ht="3.75" customHeight="1" x14ac:dyDescent="0.25">
      <c r="B5" s="12"/>
      <c r="C5" s="12"/>
      <c r="D5" s="12"/>
      <c r="E5" s="12"/>
      <c r="F5" s="12"/>
      <c r="G5" s="12"/>
      <c r="H5" s="12"/>
    </row>
    <row r="7" spans="2:8" ht="15.75" x14ac:dyDescent="0.25">
      <c r="B7" s="11" t="s">
        <v>0</v>
      </c>
      <c r="C7" s="11"/>
      <c r="D7" s="11"/>
      <c r="E7" s="11"/>
      <c r="F7" s="11"/>
      <c r="G7" s="11"/>
      <c r="H7" s="11"/>
    </row>
    <row r="9" spans="2:8" ht="15.75" customHeight="1" x14ac:dyDescent="0.25">
      <c r="B9" s="10" t="s">
        <v>1</v>
      </c>
      <c r="C9" s="10"/>
      <c r="D9" s="10" t="s">
        <v>2</v>
      </c>
      <c r="E9" s="10"/>
      <c r="F9" s="10" t="s">
        <v>3</v>
      </c>
      <c r="G9" s="10"/>
    </row>
    <row r="10" spans="2:8" ht="15.75" customHeight="1" x14ac:dyDescent="0.25">
      <c r="B10" s="9">
        <f>Bestände!J21</f>
        <v>88155.5</v>
      </c>
      <c r="C10" s="9"/>
      <c r="D10" s="9">
        <f>Bestände!H21</f>
        <v>80908</v>
      </c>
      <c r="E10" s="9"/>
      <c r="F10" s="8">
        <f>Bestände!K21</f>
        <v>7247.4999999999982</v>
      </c>
      <c r="G10" s="8"/>
    </row>
    <row r="11" spans="2:8" ht="15.75" customHeight="1" x14ac:dyDescent="0.25">
      <c r="B11" s="9"/>
      <c r="C11" s="9"/>
      <c r="D11" s="9"/>
      <c r="E11" s="9"/>
      <c r="F11" s="8"/>
      <c r="G11" s="8"/>
    </row>
    <row r="13" spans="2:8" ht="15.75" customHeight="1" x14ac:dyDescent="0.25">
      <c r="B13" s="10" t="s">
        <v>4</v>
      </c>
      <c r="C13" s="10"/>
      <c r="D13" s="10" t="s">
        <v>5</v>
      </c>
      <c r="E13" s="10"/>
      <c r="F13" s="10" t="s">
        <v>6</v>
      </c>
      <c r="G13" s="10"/>
    </row>
    <row r="14" spans="2:8" ht="15.75" customHeight="1" x14ac:dyDescent="0.25">
      <c r="B14" s="7">
        <f>Bestände!L21</f>
        <v>8.9577050477085057E-2</v>
      </c>
      <c r="C14" s="7"/>
      <c r="D14" s="9">
        <f>SUMIFS(Transaktionen!I9:I22,Transaktionen!C9:C22,"Dividende",Transaktionen!B9:B22,"&gt;="&amp;DATE(2026,1,1),Transaktionen!B9:B22,"&lt;="&amp;DATE(2026,12,31))</f>
        <v>328.2</v>
      </c>
      <c r="E14" s="9"/>
      <c r="F14" s="6">
        <f>COUNTA(Bestände!C9:C20)</f>
        <v>12</v>
      </c>
      <c r="G14" s="6"/>
    </row>
    <row r="15" spans="2:8" ht="15.75" customHeight="1" x14ac:dyDescent="0.25">
      <c r="B15" s="7"/>
      <c r="C15" s="7"/>
      <c r="D15" s="9"/>
      <c r="E15" s="9"/>
      <c r="F15" s="6"/>
      <c r="G15" s="6"/>
    </row>
    <row r="17" spans="2:8" ht="15.75" x14ac:dyDescent="0.25">
      <c r="B17" s="11" t="s">
        <v>7</v>
      </c>
      <c r="C17" s="11"/>
      <c r="D17" s="11"/>
      <c r="E17" s="11"/>
      <c r="F17" s="11"/>
      <c r="G17" s="11"/>
      <c r="H17" s="11"/>
    </row>
    <row r="18" spans="2:8" ht="19.5" customHeight="1" x14ac:dyDescent="0.25">
      <c r="B18" s="15" t="s">
        <v>8</v>
      </c>
      <c r="C18" s="16" t="s">
        <v>9</v>
      </c>
      <c r="D18" s="16" t="s">
        <v>10</v>
      </c>
      <c r="E18" s="16" t="s">
        <v>11</v>
      </c>
      <c r="F18" s="16" t="s">
        <v>12</v>
      </c>
      <c r="G18" s="16" t="s">
        <v>13</v>
      </c>
    </row>
    <row r="19" spans="2:8" ht="16.5" customHeight="1" x14ac:dyDescent="0.25">
      <c r="B19" s="17" t="s">
        <v>14</v>
      </c>
      <c r="C19" s="18">
        <f>SUMIFS(Bestände!$J$9:$J$20,Bestände!$D$9:$D$20,B19)</f>
        <v>19981.5</v>
      </c>
      <c r="D19" s="19">
        <f t="shared" ref="D19:D24" si="0">IFERROR(C19/$C$25,0)</f>
        <v>0.22666197798208848</v>
      </c>
      <c r="E19" s="20">
        <v>0.3</v>
      </c>
      <c r="F19" s="21">
        <f t="shared" ref="F19:F24" si="1">D19-E19</f>
        <v>-7.3338022017911508E-2</v>
      </c>
      <c r="G19" s="22" t="str">
        <f t="shared" ref="G19:G24" si="2">IF(F19&lt;-0.03,"Aufstocken",IF(F19&gt;0.03,"Reduzieren","Halten"))</f>
        <v>Aufstocken</v>
      </c>
    </row>
    <row r="20" spans="2:8" ht="16.5" customHeight="1" x14ac:dyDescent="0.25">
      <c r="B20" s="23" t="s">
        <v>15</v>
      </c>
      <c r="C20" s="24">
        <f>SUMIFS(Bestände!$J$9:$J$20,Bestände!$D$9:$D$20,B20)</f>
        <v>30109.5</v>
      </c>
      <c r="D20" s="25">
        <f t="shared" si="0"/>
        <v>0.34154987493690125</v>
      </c>
      <c r="E20" s="20">
        <v>0.35</v>
      </c>
      <c r="F20" s="26">
        <f t="shared" si="1"/>
        <v>-8.4501250630987235E-3</v>
      </c>
      <c r="G20" s="27" t="str">
        <f t="shared" si="2"/>
        <v>Halten</v>
      </c>
    </row>
    <row r="21" spans="2:8" ht="16.5" customHeight="1" x14ac:dyDescent="0.25">
      <c r="B21" s="17" t="s">
        <v>16</v>
      </c>
      <c r="C21" s="18">
        <f>SUMIFS(Bestände!$J$9:$J$20,Bestände!$D$9:$D$20,B21)</f>
        <v>19796</v>
      </c>
      <c r="D21" s="19">
        <f t="shared" si="0"/>
        <v>0.22455774171776011</v>
      </c>
      <c r="E21" s="20">
        <v>0.15</v>
      </c>
      <c r="F21" s="21">
        <f t="shared" si="1"/>
        <v>7.4557741717760112E-2</v>
      </c>
      <c r="G21" s="22" t="str">
        <f t="shared" si="2"/>
        <v>Reduzieren</v>
      </c>
    </row>
    <row r="22" spans="2:8" ht="16.5" customHeight="1" x14ac:dyDescent="0.25">
      <c r="B22" s="23" t="s">
        <v>17</v>
      </c>
      <c r="C22" s="24">
        <f>SUMIFS(Bestände!$J$9:$J$20,Bestände!$D$9:$D$20,B22)</f>
        <v>8148</v>
      </c>
      <c r="D22" s="25">
        <f t="shared" si="0"/>
        <v>9.2427585346348221E-2</v>
      </c>
      <c r="E22" s="20">
        <v>0.08</v>
      </c>
      <c r="F22" s="26">
        <f t="shared" si="1"/>
        <v>1.2427585346348219E-2</v>
      </c>
      <c r="G22" s="27" t="str">
        <f t="shared" si="2"/>
        <v>Halten</v>
      </c>
    </row>
    <row r="23" spans="2:8" ht="16.5" customHeight="1" x14ac:dyDescent="0.25">
      <c r="B23" s="17" t="s">
        <v>18</v>
      </c>
      <c r="C23" s="18">
        <f>SUMIFS(Bestände!$J$9:$J$20,Bestände!$D$9:$D$20,B23)</f>
        <v>1620.5</v>
      </c>
      <c r="D23" s="19">
        <f t="shared" si="0"/>
        <v>1.8382290384604476E-2</v>
      </c>
      <c r="E23" s="20">
        <v>7.0000000000000007E-2</v>
      </c>
      <c r="F23" s="21">
        <f t="shared" si="1"/>
        <v>-5.1617709615395531E-2</v>
      </c>
      <c r="G23" s="22" t="str">
        <f t="shared" si="2"/>
        <v>Aufstocken</v>
      </c>
    </row>
    <row r="24" spans="2:8" ht="16.5" customHeight="1" x14ac:dyDescent="0.25">
      <c r="B24" s="23" t="s">
        <v>19</v>
      </c>
      <c r="C24" s="24">
        <f>SUMIFS(Bestände!$J$9:$J$20,Bestände!$D$9:$D$20,B24)</f>
        <v>8500</v>
      </c>
      <c r="D24" s="25">
        <f t="shared" si="0"/>
        <v>9.6420529632297469E-2</v>
      </c>
      <c r="E24" s="20">
        <v>0.05</v>
      </c>
      <c r="F24" s="26">
        <f t="shared" si="1"/>
        <v>4.6420529632297466E-2</v>
      </c>
      <c r="G24" s="27" t="str">
        <f t="shared" si="2"/>
        <v>Reduzieren</v>
      </c>
    </row>
    <row r="25" spans="2:8" ht="18.75" customHeight="1" x14ac:dyDescent="0.25">
      <c r="B25" s="28" t="s">
        <v>20</v>
      </c>
      <c r="C25" s="29">
        <f>SUM(C19:C24)</f>
        <v>88155.5</v>
      </c>
      <c r="D25" s="30">
        <f>SUM(D19:D24)</f>
        <v>1</v>
      </c>
      <c r="E25" s="30">
        <f>SUM(E19:E24)</f>
        <v>1</v>
      </c>
      <c r="F25" s="31"/>
      <c r="G25" s="31"/>
    </row>
    <row r="27" spans="2:8" ht="15.75" x14ac:dyDescent="0.25">
      <c r="B27" s="11" t="s">
        <v>21</v>
      </c>
      <c r="C27" s="11"/>
      <c r="D27" s="11"/>
      <c r="E27" s="11"/>
      <c r="F27" s="11"/>
      <c r="G27" s="11"/>
      <c r="H27" s="11"/>
    </row>
    <row r="28" spans="2:8" ht="18" customHeight="1" x14ac:dyDescent="0.25">
      <c r="B28" s="32" t="s">
        <v>22</v>
      </c>
      <c r="C28" s="5" t="str">
        <f>INDEX(Bestände!C9:C20,MATCH(MAX(Bestände!L9:L20),Bestände!L9:L20,0))</f>
        <v>Technologie-ETF (Nasdaq 100)</v>
      </c>
      <c r="D28" s="5"/>
      <c r="E28" s="5"/>
      <c r="F28" s="33">
        <f>MAX(Bestände!L9:L20)</f>
        <v>0.34062500000000001</v>
      </c>
      <c r="G28" s="34"/>
    </row>
    <row r="29" spans="2:8" ht="18" customHeight="1" x14ac:dyDescent="0.25">
      <c r="B29" s="32" t="s">
        <v>23</v>
      </c>
      <c r="C29" s="5" t="str">
        <f>INDEX(Bestände!C9:C20,MATCH(MIN(Bestände!L9:L20),Bestände!L9:L20,0))</f>
        <v>Beispiel Software SE</v>
      </c>
      <c r="D29" s="5"/>
      <c r="E29" s="5"/>
      <c r="F29" s="35">
        <f>MIN(Bestände!L9:L20)</f>
        <v>-0.16619718309859155</v>
      </c>
      <c r="G29" s="34"/>
    </row>
    <row r="31" spans="2:8" ht="15.75" x14ac:dyDescent="0.25">
      <c r="B31" s="11" t="s">
        <v>24</v>
      </c>
      <c r="C31" s="11"/>
      <c r="D31" s="11"/>
      <c r="E31" s="11"/>
      <c r="F31" s="11"/>
      <c r="G31" s="11"/>
      <c r="H31" s="11"/>
    </row>
    <row r="48" spans="2:8" ht="15.75" x14ac:dyDescent="0.25">
      <c r="B48" s="11" t="s">
        <v>25</v>
      </c>
      <c r="C48" s="11"/>
      <c r="D48" s="11"/>
      <c r="E48" s="11"/>
      <c r="F48" s="11"/>
      <c r="G48" s="11"/>
      <c r="H48" s="11"/>
    </row>
    <row r="49" spans="2:8" ht="15" customHeight="1" x14ac:dyDescent="0.25">
      <c r="B49" s="4" t="s">
        <v>26</v>
      </c>
      <c r="C49" s="4"/>
      <c r="D49" s="4"/>
      <c r="E49" s="4"/>
      <c r="F49" s="4"/>
      <c r="G49" s="4"/>
      <c r="H49" s="4"/>
    </row>
    <row r="50" spans="2:8" ht="15" customHeight="1" x14ac:dyDescent="0.25">
      <c r="B50" s="4" t="s">
        <v>27</v>
      </c>
      <c r="C50" s="4"/>
      <c r="D50" s="4"/>
      <c r="E50" s="4"/>
      <c r="F50" s="4"/>
      <c r="G50" s="4"/>
      <c r="H50" s="4"/>
    </row>
    <row r="51" spans="2:8" ht="15" customHeight="1" x14ac:dyDescent="0.25">
      <c r="B51" s="4" t="s">
        <v>28</v>
      </c>
      <c r="C51" s="4"/>
      <c r="D51" s="4"/>
      <c r="E51" s="4"/>
      <c r="F51" s="4"/>
      <c r="G51" s="4"/>
      <c r="H51" s="4"/>
    </row>
    <row r="52" spans="2:8" ht="15" customHeight="1" x14ac:dyDescent="0.25">
      <c r="B52" s="4" t="s">
        <v>29</v>
      </c>
      <c r="C52" s="4"/>
      <c r="D52" s="4"/>
      <c r="E52" s="4"/>
      <c r="F52" s="4"/>
      <c r="G52" s="4"/>
      <c r="H52" s="4"/>
    </row>
  </sheetData>
  <mergeCells count="26">
    <mergeCell ref="B50:H50"/>
    <mergeCell ref="B51:H51"/>
    <mergeCell ref="B52:H52"/>
    <mergeCell ref="C28:E28"/>
    <mergeCell ref="C29:E29"/>
    <mergeCell ref="B31:H31"/>
    <mergeCell ref="B48:H48"/>
    <mergeCell ref="B49:H49"/>
    <mergeCell ref="B14:C15"/>
    <mergeCell ref="D14:E15"/>
    <mergeCell ref="F14:G15"/>
    <mergeCell ref="B17:H17"/>
    <mergeCell ref="B27:H27"/>
    <mergeCell ref="B10:C11"/>
    <mergeCell ref="D10:E11"/>
    <mergeCell ref="F10:G11"/>
    <mergeCell ref="B13:C13"/>
    <mergeCell ref="D13:E13"/>
    <mergeCell ref="F13:G13"/>
    <mergeCell ref="B2:H3"/>
    <mergeCell ref="B4:H4"/>
    <mergeCell ref="B5:H5"/>
    <mergeCell ref="B7:H7"/>
    <mergeCell ref="B9:C9"/>
    <mergeCell ref="D9:E9"/>
    <mergeCell ref="F9:G9"/>
  </mergeCells>
  <conditionalFormatting sqref="F19:F24">
    <cfRule type="cellIs" dxfId="6" priority="5" operator="greaterThan">
      <formula>0</formula>
    </cfRule>
    <cfRule type="cellIs" dxfId="5" priority="6" operator="lessThan">
      <formula>0</formula>
    </cfRule>
  </conditionalFormatting>
  <conditionalFormatting sqref="G19:G24">
    <cfRule type="cellIs" dxfId="4" priority="2" operator="equal">
      <formula>"Aufstocken"</formula>
    </cfRule>
    <cfRule type="cellIs" dxfId="3" priority="3" operator="equal">
      <formula>"Reduzieren"</formula>
    </cfRule>
    <cfRule type="cellIs" dxfId="2" priority="4" operator="equal">
      <formula>"Halten"</formula>
    </cfRule>
  </conditionalFormatting>
  <pageMargins left="0.3" right="0.3" top="0.4" bottom="0.4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N23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5" customWidth="1"/>
    <col min="3" max="3" width="32" customWidth="1"/>
    <col min="4" max="5" width="15" customWidth="1"/>
    <col min="6" max="6" width="10" customWidth="1"/>
    <col min="7" max="7" width="13" customWidth="1"/>
    <col min="8" max="8" width="15" customWidth="1"/>
    <col min="9" max="9" width="13" customWidth="1"/>
    <col min="10" max="11" width="15" customWidth="1"/>
    <col min="12" max="12" width="11" customWidth="1"/>
    <col min="13" max="13" width="10" customWidth="1"/>
    <col min="14" max="14" width="12" customWidth="1"/>
    <col min="15" max="15" width="2.42578125" customWidth="1"/>
  </cols>
  <sheetData>
    <row r="2" spans="2:14" ht="24" customHeight="1" x14ac:dyDescent="0.25">
      <c r="B2" s="3" t="s">
        <v>30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4" ht="13.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ht="15.75" customHeight="1" x14ac:dyDescent="0.25">
      <c r="B4" s="13" t="s">
        <v>31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2:14" ht="3.75" customHeight="1" x14ac:dyDescent="0.2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7" spans="2:14" x14ac:dyDescent="0.25">
      <c r="B7" s="2" t="s">
        <v>32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t="30" customHeight="1" x14ac:dyDescent="0.25">
      <c r="B8" s="36" t="s">
        <v>33</v>
      </c>
      <c r="C8" s="36" t="s">
        <v>34</v>
      </c>
      <c r="D8" s="36" t="s">
        <v>8</v>
      </c>
      <c r="E8" s="36" t="s">
        <v>35</v>
      </c>
      <c r="F8" s="36" t="s">
        <v>36</v>
      </c>
      <c r="G8" s="36" t="s">
        <v>37</v>
      </c>
      <c r="H8" s="36" t="s">
        <v>38</v>
      </c>
      <c r="I8" s="36" t="s">
        <v>39</v>
      </c>
      <c r="J8" s="36" t="s">
        <v>40</v>
      </c>
      <c r="K8" s="36" t="s">
        <v>41</v>
      </c>
      <c r="L8" s="36" t="s">
        <v>42</v>
      </c>
      <c r="M8" s="36" t="s">
        <v>43</v>
      </c>
      <c r="N8" s="36" t="s">
        <v>44</v>
      </c>
    </row>
    <row r="9" spans="2:14" ht="18" customHeight="1" x14ac:dyDescent="0.25">
      <c r="B9" s="37">
        <v>1</v>
      </c>
      <c r="C9" s="38" t="s">
        <v>45</v>
      </c>
      <c r="D9" s="22" t="s">
        <v>15</v>
      </c>
      <c r="E9" s="39" t="s">
        <v>46</v>
      </c>
      <c r="F9" s="40">
        <v>180</v>
      </c>
      <c r="G9" s="41">
        <v>72.400000000000006</v>
      </c>
      <c r="H9" s="42">
        <f t="shared" ref="H9:H20" si="0">F9*G9</f>
        <v>13032.000000000002</v>
      </c>
      <c r="I9" s="41">
        <v>94.15</v>
      </c>
      <c r="J9" s="43">
        <f t="shared" ref="J9:J20" si="1">F9*I9</f>
        <v>16947</v>
      </c>
      <c r="K9" s="42">
        <f t="shared" ref="K9:K20" si="2">J9-H9</f>
        <v>3914.9999999999982</v>
      </c>
      <c r="L9" s="44">
        <f t="shared" ref="L9:L21" si="3">IFERROR(K9/H9,0)</f>
        <v>0.30041436464088378</v>
      </c>
      <c r="M9" s="45">
        <f t="shared" ref="M9:M20" si="4">IFERROR(J9/$J$21,0)</f>
        <v>0.19223984890335827</v>
      </c>
      <c r="N9" s="46">
        <v>46295</v>
      </c>
    </row>
    <row r="10" spans="2:14" ht="18" customHeight="1" x14ac:dyDescent="0.25">
      <c r="B10" s="47">
        <v>2</v>
      </c>
      <c r="C10" s="48" t="s">
        <v>47</v>
      </c>
      <c r="D10" s="27" t="s">
        <v>15</v>
      </c>
      <c r="E10" s="49" t="s">
        <v>48</v>
      </c>
      <c r="F10" s="50">
        <v>95</v>
      </c>
      <c r="G10" s="51">
        <v>48.1</v>
      </c>
      <c r="H10" s="42">
        <f t="shared" si="0"/>
        <v>4569.5</v>
      </c>
      <c r="I10" s="51">
        <v>45.3</v>
      </c>
      <c r="J10" s="43">
        <f t="shared" si="1"/>
        <v>4303.5</v>
      </c>
      <c r="K10" s="42">
        <f t="shared" si="2"/>
        <v>-266</v>
      </c>
      <c r="L10" s="44">
        <f t="shared" si="3"/>
        <v>-5.8212058212058215E-2</v>
      </c>
      <c r="M10" s="45">
        <f t="shared" si="4"/>
        <v>4.8817146973246142E-2</v>
      </c>
      <c r="N10" s="52">
        <v>46295</v>
      </c>
    </row>
    <row r="11" spans="2:14" ht="18" customHeight="1" x14ac:dyDescent="0.25">
      <c r="B11" s="37">
        <v>3</v>
      </c>
      <c r="C11" s="38" t="s">
        <v>49</v>
      </c>
      <c r="D11" s="22" t="s">
        <v>15</v>
      </c>
      <c r="E11" s="39" t="s">
        <v>50</v>
      </c>
      <c r="F11" s="40">
        <v>40</v>
      </c>
      <c r="G11" s="41">
        <v>128</v>
      </c>
      <c r="H11" s="42">
        <f t="shared" si="0"/>
        <v>5120</v>
      </c>
      <c r="I11" s="41">
        <v>171.6</v>
      </c>
      <c r="J11" s="43">
        <f t="shared" si="1"/>
        <v>6864</v>
      </c>
      <c r="K11" s="42">
        <f t="shared" si="2"/>
        <v>1744</v>
      </c>
      <c r="L11" s="44">
        <f t="shared" si="3"/>
        <v>0.34062500000000001</v>
      </c>
      <c r="M11" s="45">
        <f t="shared" si="4"/>
        <v>7.7862413576010578E-2</v>
      </c>
      <c r="N11" s="46">
        <v>46295</v>
      </c>
    </row>
    <row r="12" spans="2:14" ht="18" customHeight="1" x14ac:dyDescent="0.25">
      <c r="B12" s="47">
        <v>4</v>
      </c>
      <c r="C12" s="48" t="s">
        <v>51</v>
      </c>
      <c r="D12" s="27" t="s">
        <v>15</v>
      </c>
      <c r="E12" s="49" t="s">
        <v>52</v>
      </c>
      <c r="F12" s="50">
        <v>60</v>
      </c>
      <c r="G12" s="51">
        <v>29.8</v>
      </c>
      <c r="H12" s="42">
        <f t="shared" si="0"/>
        <v>1788</v>
      </c>
      <c r="I12" s="51">
        <v>33.25</v>
      </c>
      <c r="J12" s="43">
        <f t="shared" si="1"/>
        <v>1995</v>
      </c>
      <c r="K12" s="42">
        <f t="shared" si="2"/>
        <v>207</v>
      </c>
      <c r="L12" s="44">
        <f t="shared" si="3"/>
        <v>0.11577181208053691</v>
      </c>
      <c r="M12" s="45">
        <f t="shared" si="4"/>
        <v>2.2630465484286291E-2</v>
      </c>
      <c r="N12" s="52">
        <v>46295</v>
      </c>
    </row>
    <row r="13" spans="2:14" ht="18" customHeight="1" x14ac:dyDescent="0.25">
      <c r="B13" s="37">
        <v>5</v>
      </c>
      <c r="C13" s="38" t="s">
        <v>53</v>
      </c>
      <c r="D13" s="22" t="s">
        <v>14</v>
      </c>
      <c r="E13" s="39" t="s">
        <v>54</v>
      </c>
      <c r="F13" s="40">
        <v>110</v>
      </c>
      <c r="G13" s="41">
        <v>55.2</v>
      </c>
      <c r="H13" s="42">
        <f t="shared" si="0"/>
        <v>6072</v>
      </c>
      <c r="I13" s="41">
        <v>61.9</v>
      </c>
      <c r="J13" s="43">
        <f t="shared" si="1"/>
        <v>6809</v>
      </c>
      <c r="K13" s="42">
        <f t="shared" si="2"/>
        <v>737</v>
      </c>
      <c r="L13" s="44">
        <f t="shared" si="3"/>
        <v>0.1213768115942029</v>
      </c>
      <c r="M13" s="45">
        <f t="shared" si="4"/>
        <v>7.7238516031331E-2</v>
      </c>
      <c r="N13" s="46">
        <v>46295</v>
      </c>
    </row>
    <row r="14" spans="2:14" ht="18" customHeight="1" x14ac:dyDescent="0.25">
      <c r="B14" s="47">
        <v>6</v>
      </c>
      <c r="C14" s="48" t="s">
        <v>55</v>
      </c>
      <c r="D14" s="27" t="s">
        <v>14</v>
      </c>
      <c r="E14" s="49" t="s">
        <v>56</v>
      </c>
      <c r="F14" s="50">
        <v>50</v>
      </c>
      <c r="G14" s="51">
        <v>142</v>
      </c>
      <c r="H14" s="42">
        <f t="shared" si="0"/>
        <v>7100</v>
      </c>
      <c r="I14" s="51">
        <v>118.4</v>
      </c>
      <c r="J14" s="43">
        <f t="shared" si="1"/>
        <v>5920</v>
      </c>
      <c r="K14" s="42">
        <f t="shared" si="2"/>
        <v>-1180</v>
      </c>
      <c r="L14" s="44">
        <f t="shared" si="3"/>
        <v>-0.16619718309859155</v>
      </c>
      <c r="M14" s="45">
        <f t="shared" si="4"/>
        <v>6.7154062990964825E-2</v>
      </c>
      <c r="N14" s="52">
        <v>46295</v>
      </c>
    </row>
    <row r="15" spans="2:14" ht="18" customHeight="1" x14ac:dyDescent="0.25">
      <c r="B15" s="37">
        <v>7</v>
      </c>
      <c r="C15" s="38" t="s">
        <v>57</v>
      </c>
      <c r="D15" s="22" t="s">
        <v>14</v>
      </c>
      <c r="E15" s="39" t="s">
        <v>58</v>
      </c>
      <c r="F15" s="40">
        <v>75</v>
      </c>
      <c r="G15" s="41">
        <v>88.5</v>
      </c>
      <c r="H15" s="42">
        <f t="shared" si="0"/>
        <v>6637.5</v>
      </c>
      <c r="I15" s="41">
        <v>96.7</v>
      </c>
      <c r="J15" s="43">
        <f t="shared" si="1"/>
        <v>7252.5</v>
      </c>
      <c r="K15" s="42">
        <f t="shared" si="2"/>
        <v>615</v>
      </c>
      <c r="L15" s="44">
        <f t="shared" si="3"/>
        <v>9.2655367231638419E-2</v>
      </c>
      <c r="M15" s="45">
        <f t="shared" si="4"/>
        <v>8.2269398959792642E-2</v>
      </c>
      <c r="N15" s="46">
        <v>46295</v>
      </c>
    </row>
    <row r="16" spans="2:14" ht="18" customHeight="1" x14ac:dyDescent="0.25">
      <c r="B16" s="47">
        <v>8</v>
      </c>
      <c r="C16" s="48" t="s">
        <v>59</v>
      </c>
      <c r="D16" s="27" t="s">
        <v>16</v>
      </c>
      <c r="E16" s="49" t="s">
        <v>60</v>
      </c>
      <c r="F16" s="50">
        <v>120</v>
      </c>
      <c r="G16" s="51">
        <v>97.6</v>
      </c>
      <c r="H16" s="42">
        <f t="shared" si="0"/>
        <v>11712</v>
      </c>
      <c r="I16" s="51">
        <v>99.1</v>
      </c>
      <c r="J16" s="43">
        <f t="shared" si="1"/>
        <v>11892</v>
      </c>
      <c r="K16" s="42">
        <f t="shared" si="2"/>
        <v>180</v>
      </c>
      <c r="L16" s="44">
        <f t="shared" si="3"/>
        <v>1.5368852459016393E-2</v>
      </c>
      <c r="M16" s="45">
        <f t="shared" si="4"/>
        <v>0.1348979927514449</v>
      </c>
      <c r="N16" s="52">
        <v>46295</v>
      </c>
    </row>
    <row r="17" spans="2:14" ht="18" customHeight="1" x14ac:dyDescent="0.25">
      <c r="B17" s="37">
        <v>9</v>
      </c>
      <c r="C17" s="38" t="s">
        <v>61</v>
      </c>
      <c r="D17" s="22" t="s">
        <v>16</v>
      </c>
      <c r="E17" s="39" t="s">
        <v>62</v>
      </c>
      <c r="F17" s="40">
        <v>80</v>
      </c>
      <c r="G17" s="41">
        <v>101.2</v>
      </c>
      <c r="H17" s="42">
        <f t="shared" si="0"/>
        <v>8096</v>
      </c>
      <c r="I17" s="41">
        <v>98.8</v>
      </c>
      <c r="J17" s="43">
        <f t="shared" si="1"/>
        <v>7904</v>
      </c>
      <c r="K17" s="42">
        <f t="shared" si="2"/>
        <v>-192</v>
      </c>
      <c r="L17" s="44">
        <f t="shared" si="3"/>
        <v>-2.3715415019762844E-2</v>
      </c>
      <c r="M17" s="45">
        <f t="shared" si="4"/>
        <v>8.9659748966315206E-2</v>
      </c>
      <c r="N17" s="46">
        <v>46295</v>
      </c>
    </row>
    <row r="18" spans="2:14" ht="18" customHeight="1" x14ac:dyDescent="0.25">
      <c r="B18" s="47">
        <v>10</v>
      </c>
      <c r="C18" s="48" t="s">
        <v>63</v>
      </c>
      <c r="D18" s="27" t="s">
        <v>17</v>
      </c>
      <c r="E18" s="49" t="s">
        <v>64</v>
      </c>
      <c r="F18" s="50">
        <v>140</v>
      </c>
      <c r="G18" s="51">
        <v>46.7</v>
      </c>
      <c r="H18" s="42">
        <f t="shared" si="0"/>
        <v>6538</v>
      </c>
      <c r="I18" s="51">
        <v>58.2</v>
      </c>
      <c r="J18" s="43">
        <f t="shared" si="1"/>
        <v>8148</v>
      </c>
      <c r="K18" s="42">
        <f t="shared" si="2"/>
        <v>1610</v>
      </c>
      <c r="L18" s="44">
        <f t="shared" si="3"/>
        <v>0.24625267665952891</v>
      </c>
      <c r="M18" s="45">
        <f t="shared" si="4"/>
        <v>9.2427585346348221E-2</v>
      </c>
      <c r="N18" s="52">
        <v>46295</v>
      </c>
    </row>
    <row r="19" spans="2:14" ht="18" customHeight="1" x14ac:dyDescent="0.25">
      <c r="B19" s="37">
        <v>11</v>
      </c>
      <c r="C19" s="38" t="s">
        <v>65</v>
      </c>
      <c r="D19" s="22" t="s">
        <v>18</v>
      </c>
      <c r="E19" s="39" t="s">
        <v>66</v>
      </c>
      <c r="F19" s="40">
        <v>70</v>
      </c>
      <c r="G19" s="41">
        <v>24.9</v>
      </c>
      <c r="H19" s="42">
        <f t="shared" si="0"/>
        <v>1743</v>
      </c>
      <c r="I19" s="41">
        <v>23.15</v>
      </c>
      <c r="J19" s="43">
        <f t="shared" si="1"/>
        <v>1620.5</v>
      </c>
      <c r="K19" s="42">
        <f t="shared" si="2"/>
        <v>-122.5</v>
      </c>
      <c r="L19" s="44">
        <f t="shared" si="3"/>
        <v>-7.0281124497991967E-2</v>
      </c>
      <c r="M19" s="45">
        <f t="shared" si="4"/>
        <v>1.8382290384604476E-2</v>
      </c>
      <c r="N19" s="46">
        <v>46295</v>
      </c>
    </row>
    <row r="20" spans="2:14" ht="18" customHeight="1" x14ac:dyDescent="0.25">
      <c r="B20" s="47">
        <v>12</v>
      </c>
      <c r="C20" s="48" t="s">
        <v>67</v>
      </c>
      <c r="D20" s="27" t="s">
        <v>19</v>
      </c>
      <c r="E20" s="49" t="s">
        <v>68</v>
      </c>
      <c r="F20" s="50">
        <v>1</v>
      </c>
      <c r="G20" s="51">
        <v>8500</v>
      </c>
      <c r="H20" s="42">
        <f t="shared" si="0"/>
        <v>8500</v>
      </c>
      <c r="I20" s="51">
        <v>8500</v>
      </c>
      <c r="J20" s="43">
        <f t="shared" si="1"/>
        <v>8500</v>
      </c>
      <c r="K20" s="42">
        <f t="shared" si="2"/>
        <v>0</v>
      </c>
      <c r="L20" s="44">
        <f t="shared" si="3"/>
        <v>0</v>
      </c>
      <c r="M20" s="45">
        <f t="shared" si="4"/>
        <v>9.6420529632297469E-2</v>
      </c>
      <c r="N20" s="52">
        <v>46295</v>
      </c>
    </row>
    <row r="21" spans="2:14" ht="21.75" customHeight="1" x14ac:dyDescent="0.25">
      <c r="B21" s="1" t="s">
        <v>69</v>
      </c>
      <c r="C21" s="1"/>
      <c r="D21" s="1"/>
      <c r="E21" s="1"/>
      <c r="F21" s="53"/>
      <c r="G21" s="53"/>
      <c r="H21" s="54">
        <f>SUM(H9:H20)</f>
        <v>80908</v>
      </c>
      <c r="I21" s="53"/>
      <c r="J21" s="54">
        <f>SUM(J9:J20)</f>
        <v>88155.5</v>
      </c>
      <c r="K21" s="54">
        <f>SUM(K9:K20)</f>
        <v>7247.4999999999982</v>
      </c>
      <c r="L21" s="55">
        <f t="shared" si="3"/>
        <v>8.9577050477085057E-2</v>
      </c>
      <c r="M21" s="56">
        <f>SUM(M9:M20)</f>
        <v>1</v>
      </c>
      <c r="N21" s="53"/>
    </row>
    <row r="23" spans="2:14" x14ac:dyDescent="0.25">
      <c r="B23" s="62" t="s">
        <v>70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</row>
  </sheetData>
  <mergeCells count="6">
    <mergeCell ref="B23:N23"/>
    <mergeCell ref="B2:N3"/>
    <mergeCell ref="B4:N4"/>
    <mergeCell ref="B5:N5"/>
    <mergeCell ref="B7:N7"/>
    <mergeCell ref="B21:E21"/>
  </mergeCells>
  <conditionalFormatting sqref="K9:L20">
    <cfRule type="cellIs" dxfId="1" priority="2" operator="greaterThan">
      <formula>0</formula>
    </cfRule>
    <cfRule type="cellIs" dxfId="0" priority="3" operator="lessThan">
      <formula>0</formula>
    </cfRule>
  </conditionalFormatting>
  <dataValidations count="1">
    <dataValidation type="list" allowBlank="1" sqref="D9:D20" xr:uid="{00000000-0002-0000-0100-000000000000}">
      <formula1>"Aktien,ETF,Anleihen,Rohstoffe,Immobilien,Liquidität"</formula1>
      <formula2>0</formula2>
    </dataValidation>
  </dataValidations>
  <pageMargins left="0.3" right="0.3" top="0.4" bottom="0.4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25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13" customWidth="1"/>
    <col min="3" max="3" width="14" customWidth="1"/>
    <col min="4" max="4" width="30" customWidth="1"/>
    <col min="5" max="5" width="15" customWidth="1"/>
    <col min="6" max="6" width="10" customWidth="1"/>
    <col min="7" max="7" width="13" customWidth="1"/>
    <col min="8" max="8" width="11" customWidth="1"/>
    <col min="9" max="9" width="16" customWidth="1"/>
    <col min="10" max="10" width="28" customWidth="1"/>
    <col min="11" max="11" width="2.42578125" customWidth="1"/>
  </cols>
  <sheetData>
    <row r="2" spans="2:10" ht="24" customHeight="1" x14ac:dyDescent="0.25">
      <c r="B2" s="3" t="s">
        <v>71</v>
      </c>
      <c r="C2" s="3"/>
      <c r="D2" s="3"/>
      <c r="E2" s="3"/>
      <c r="F2" s="3"/>
      <c r="G2" s="3"/>
      <c r="H2" s="3"/>
      <c r="I2" s="3"/>
      <c r="J2" s="3"/>
    </row>
    <row r="3" spans="2:10" ht="13.5" customHeight="1" x14ac:dyDescent="0.25">
      <c r="B3" s="3"/>
      <c r="C3" s="3"/>
      <c r="D3" s="3"/>
      <c r="E3" s="3"/>
      <c r="F3" s="3"/>
      <c r="G3" s="3"/>
      <c r="H3" s="3"/>
      <c r="I3" s="3"/>
      <c r="J3" s="3"/>
    </row>
    <row r="4" spans="2:10" ht="15.75" customHeight="1" x14ac:dyDescent="0.25">
      <c r="B4" s="13" t="s">
        <v>72</v>
      </c>
      <c r="C4" s="13"/>
      <c r="D4" s="13"/>
      <c r="E4" s="13"/>
      <c r="F4" s="13"/>
      <c r="G4" s="13"/>
      <c r="H4" s="13"/>
      <c r="I4" s="13"/>
      <c r="J4" s="13"/>
    </row>
    <row r="5" spans="2:10" ht="3.75" customHeight="1" x14ac:dyDescent="0.25">
      <c r="B5" s="12"/>
      <c r="C5" s="12"/>
      <c r="D5" s="12"/>
      <c r="E5" s="12"/>
      <c r="F5" s="12"/>
      <c r="G5" s="12"/>
      <c r="H5" s="12"/>
      <c r="I5" s="12"/>
      <c r="J5" s="12"/>
    </row>
    <row r="7" spans="2:10" x14ac:dyDescent="0.25">
      <c r="B7" s="2" t="s">
        <v>73</v>
      </c>
      <c r="C7" s="2"/>
      <c r="D7" s="2"/>
      <c r="E7" s="2"/>
      <c r="F7" s="2"/>
      <c r="G7" s="2"/>
      <c r="H7" s="2"/>
      <c r="I7" s="2"/>
      <c r="J7" s="2"/>
    </row>
    <row r="8" spans="2:10" ht="27.75" customHeight="1" x14ac:dyDescent="0.25">
      <c r="B8" s="36" t="s">
        <v>74</v>
      </c>
      <c r="C8" s="36" t="s">
        <v>75</v>
      </c>
      <c r="D8" s="36" t="s">
        <v>34</v>
      </c>
      <c r="E8" s="36" t="s">
        <v>8</v>
      </c>
      <c r="F8" s="36" t="s">
        <v>36</v>
      </c>
      <c r="G8" s="36" t="s">
        <v>76</v>
      </c>
      <c r="H8" s="36" t="s">
        <v>77</v>
      </c>
      <c r="I8" s="36" t="s">
        <v>78</v>
      </c>
      <c r="J8" s="36" t="s">
        <v>79</v>
      </c>
    </row>
    <row r="9" spans="2:10" ht="18" customHeight="1" x14ac:dyDescent="0.25">
      <c r="B9" s="57">
        <v>46037</v>
      </c>
      <c r="C9" s="22" t="s">
        <v>80</v>
      </c>
      <c r="D9" s="38" t="s">
        <v>81</v>
      </c>
      <c r="E9" s="22"/>
      <c r="F9" s="34"/>
      <c r="G9" s="41">
        <v>10000</v>
      </c>
      <c r="H9" s="41">
        <v>0</v>
      </c>
      <c r="I9" s="43">
        <f t="shared" ref="I9:I22" si="0">IF(C9="Kauf",-(F9*G9+N(H9)),IF(C9="Verkauf",F9*G9-N(H9),IF(C9="Dividende",G9-N(H9),IF(C9="Gebühr",-N(H9),IF(C9="Einzahlung",G9,IF(C9="Auszahlung",-G9,0))))))</f>
        <v>10000</v>
      </c>
      <c r="J9" s="58" t="s">
        <v>82</v>
      </c>
    </row>
    <row r="10" spans="2:10" ht="18" customHeight="1" x14ac:dyDescent="0.25">
      <c r="B10" s="59">
        <v>46038</v>
      </c>
      <c r="C10" s="27" t="s">
        <v>83</v>
      </c>
      <c r="D10" s="48" t="s">
        <v>45</v>
      </c>
      <c r="E10" s="27" t="s">
        <v>15</v>
      </c>
      <c r="F10" s="50">
        <v>120</v>
      </c>
      <c r="G10" s="51">
        <v>72.400000000000006</v>
      </c>
      <c r="H10" s="51">
        <v>1.5</v>
      </c>
      <c r="I10" s="43">
        <f t="shared" si="0"/>
        <v>-8689.5</v>
      </c>
      <c r="J10" s="60" t="s">
        <v>84</v>
      </c>
    </row>
    <row r="11" spans="2:10" ht="18" customHeight="1" x14ac:dyDescent="0.25">
      <c r="B11" s="57">
        <v>46038</v>
      </c>
      <c r="C11" s="22" t="s">
        <v>83</v>
      </c>
      <c r="D11" s="38" t="s">
        <v>59</v>
      </c>
      <c r="E11" s="22" t="s">
        <v>16</v>
      </c>
      <c r="F11" s="40">
        <v>120</v>
      </c>
      <c r="G11" s="41">
        <v>97.6</v>
      </c>
      <c r="H11" s="41">
        <v>1.5</v>
      </c>
      <c r="I11" s="43">
        <f t="shared" si="0"/>
        <v>-11713.5</v>
      </c>
      <c r="J11" s="58" t="s">
        <v>85</v>
      </c>
    </row>
    <row r="12" spans="2:10" ht="18" customHeight="1" x14ac:dyDescent="0.25">
      <c r="B12" s="59">
        <v>46063</v>
      </c>
      <c r="C12" s="27" t="s">
        <v>83</v>
      </c>
      <c r="D12" s="48" t="s">
        <v>63</v>
      </c>
      <c r="E12" s="27" t="s">
        <v>17</v>
      </c>
      <c r="F12" s="50">
        <v>140</v>
      </c>
      <c r="G12" s="51">
        <v>46.7</v>
      </c>
      <c r="H12" s="51">
        <v>2</v>
      </c>
      <c r="I12" s="43">
        <f t="shared" si="0"/>
        <v>-6540</v>
      </c>
      <c r="J12" s="60" t="s">
        <v>86</v>
      </c>
    </row>
    <row r="13" spans="2:10" ht="18" customHeight="1" x14ac:dyDescent="0.25">
      <c r="B13" s="57">
        <v>46086</v>
      </c>
      <c r="C13" s="22" t="s">
        <v>83</v>
      </c>
      <c r="D13" s="38" t="s">
        <v>53</v>
      </c>
      <c r="E13" s="22" t="s">
        <v>14</v>
      </c>
      <c r="F13" s="40">
        <v>110</v>
      </c>
      <c r="G13" s="41">
        <v>55.2</v>
      </c>
      <c r="H13" s="41">
        <v>4.9000000000000004</v>
      </c>
      <c r="I13" s="43">
        <f t="shared" si="0"/>
        <v>-6076.9</v>
      </c>
      <c r="J13" s="58" t="s">
        <v>87</v>
      </c>
    </row>
    <row r="14" spans="2:10" ht="18" customHeight="1" x14ac:dyDescent="0.25">
      <c r="B14" s="59">
        <v>46101</v>
      </c>
      <c r="C14" s="27" t="s">
        <v>88</v>
      </c>
      <c r="D14" s="48" t="s">
        <v>51</v>
      </c>
      <c r="E14" s="27" t="s">
        <v>15</v>
      </c>
      <c r="F14" s="61"/>
      <c r="G14" s="51">
        <v>48.6</v>
      </c>
      <c r="H14" s="51">
        <v>0</v>
      </c>
      <c r="I14" s="43">
        <f t="shared" si="0"/>
        <v>48.6</v>
      </c>
      <c r="J14" s="60" t="s">
        <v>89</v>
      </c>
    </row>
    <row r="15" spans="2:10" ht="18" customHeight="1" x14ac:dyDescent="0.25">
      <c r="B15" s="57">
        <v>46130</v>
      </c>
      <c r="C15" s="22" t="s">
        <v>83</v>
      </c>
      <c r="D15" s="38" t="s">
        <v>49</v>
      </c>
      <c r="E15" s="22" t="s">
        <v>15</v>
      </c>
      <c r="F15" s="40">
        <v>40</v>
      </c>
      <c r="G15" s="41">
        <v>128</v>
      </c>
      <c r="H15" s="41">
        <v>3.5</v>
      </c>
      <c r="I15" s="43">
        <f t="shared" si="0"/>
        <v>-5123.5</v>
      </c>
      <c r="J15" s="58" t="s">
        <v>90</v>
      </c>
    </row>
    <row r="16" spans="2:10" ht="18" customHeight="1" x14ac:dyDescent="0.25">
      <c r="B16" s="59">
        <v>46154</v>
      </c>
      <c r="C16" s="27" t="s">
        <v>91</v>
      </c>
      <c r="D16" s="48" t="s">
        <v>55</v>
      </c>
      <c r="E16" s="27" t="s">
        <v>14</v>
      </c>
      <c r="F16" s="50">
        <v>20</v>
      </c>
      <c r="G16" s="51">
        <v>131</v>
      </c>
      <c r="H16" s="51">
        <v>4.9000000000000004</v>
      </c>
      <c r="I16" s="43">
        <f t="shared" si="0"/>
        <v>2615.1</v>
      </c>
      <c r="J16" s="60" t="s">
        <v>92</v>
      </c>
    </row>
    <row r="17" spans="2:10" ht="18" customHeight="1" x14ac:dyDescent="0.25">
      <c r="B17" s="57">
        <v>46187</v>
      </c>
      <c r="C17" s="22" t="s">
        <v>88</v>
      </c>
      <c r="D17" s="38" t="s">
        <v>53</v>
      </c>
      <c r="E17" s="22" t="s">
        <v>14</v>
      </c>
      <c r="F17" s="34"/>
      <c r="G17" s="41">
        <v>132</v>
      </c>
      <c r="H17" s="41">
        <v>0</v>
      </c>
      <c r="I17" s="43">
        <f t="shared" si="0"/>
        <v>132</v>
      </c>
      <c r="J17" s="58" t="s">
        <v>93</v>
      </c>
    </row>
    <row r="18" spans="2:10" ht="18" customHeight="1" x14ac:dyDescent="0.25">
      <c r="B18" s="59">
        <v>46203</v>
      </c>
      <c r="C18" s="27" t="s">
        <v>88</v>
      </c>
      <c r="D18" s="48" t="s">
        <v>45</v>
      </c>
      <c r="E18" s="27" t="s">
        <v>15</v>
      </c>
      <c r="F18" s="61"/>
      <c r="G18" s="51">
        <v>96.4</v>
      </c>
      <c r="H18" s="51">
        <v>0</v>
      </c>
      <c r="I18" s="43">
        <f t="shared" si="0"/>
        <v>96.4</v>
      </c>
      <c r="J18" s="60" t="s">
        <v>94</v>
      </c>
    </row>
    <row r="19" spans="2:10" ht="18" customHeight="1" x14ac:dyDescent="0.25">
      <c r="B19" s="57">
        <v>46225</v>
      </c>
      <c r="C19" s="22" t="s">
        <v>83</v>
      </c>
      <c r="D19" s="38" t="s">
        <v>65</v>
      </c>
      <c r="E19" s="22" t="s">
        <v>18</v>
      </c>
      <c r="F19" s="40">
        <v>70</v>
      </c>
      <c r="G19" s="41">
        <v>24.9</v>
      </c>
      <c r="H19" s="41">
        <v>1.8</v>
      </c>
      <c r="I19" s="43">
        <f t="shared" si="0"/>
        <v>-1744.8</v>
      </c>
      <c r="J19" s="58" t="s">
        <v>95</v>
      </c>
    </row>
    <row r="20" spans="2:10" ht="18" customHeight="1" x14ac:dyDescent="0.25">
      <c r="B20" s="59">
        <v>46253</v>
      </c>
      <c r="C20" s="27" t="s">
        <v>77</v>
      </c>
      <c r="D20" s="48" t="s">
        <v>96</v>
      </c>
      <c r="E20" s="27"/>
      <c r="F20" s="61"/>
      <c r="G20" s="61"/>
      <c r="H20" s="51">
        <v>12</v>
      </c>
      <c r="I20" s="43">
        <f t="shared" si="0"/>
        <v>-12</v>
      </c>
      <c r="J20" s="60" t="s">
        <v>97</v>
      </c>
    </row>
    <row r="21" spans="2:10" ht="18" customHeight="1" x14ac:dyDescent="0.25">
      <c r="B21" s="57">
        <v>46280</v>
      </c>
      <c r="C21" s="22" t="s">
        <v>88</v>
      </c>
      <c r="D21" s="38" t="s">
        <v>51</v>
      </c>
      <c r="E21" s="22" t="s">
        <v>15</v>
      </c>
      <c r="F21" s="34"/>
      <c r="G21" s="41">
        <v>51.2</v>
      </c>
      <c r="H21" s="41">
        <v>0</v>
      </c>
      <c r="I21" s="43">
        <f t="shared" si="0"/>
        <v>51.2</v>
      </c>
      <c r="J21" s="58" t="s">
        <v>98</v>
      </c>
    </row>
    <row r="22" spans="2:10" ht="18" customHeight="1" x14ac:dyDescent="0.25">
      <c r="B22" s="59">
        <v>46293</v>
      </c>
      <c r="C22" s="27" t="s">
        <v>83</v>
      </c>
      <c r="D22" s="48" t="s">
        <v>47</v>
      </c>
      <c r="E22" s="27" t="s">
        <v>15</v>
      </c>
      <c r="F22" s="50">
        <v>95</v>
      </c>
      <c r="G22" s="51">
        <v>48.1</v>
      </c>
      <c r="H22" s="51">
        <v>2.2000000000000002</v>
      </c>
      <c r="I22" s="43">
        <f t="shared" si="0"/>
        <v>-4571.7</v>
      </c>
      <c r="J22" s="60" t="s">
        <v>99</v>
      </c>
    </row>
    <row r="23" spans="2:10" ht="21.75" customHeight="1" x14ac:dyDescent="0.25">
      <c r="B23" s="1" t="s">
        <v>100</v>
      </c>
      <c r="C23" s="1"/>
      <c r="D23" s="1"/>
      <c r="E23" s="1"/>
      <c r="F23" s="1"/>
      <c r="G23" s="1"/>
      <c r="H23" s="1"/>
      <c r="I23" s="54">
        <f>SUM(I9:I22)</f>
        <v>-31528.600000000002</v>
      </c>
      <c r="J23" s="53"/>
    </row>
    <row r="25" spans="2:10" x14ac:dyDescent="0.25">
      <c r="B25" s="62" t="s">
        <v>101</v>
      </c>
      <c r="C25" s="62"/>
      <c r="D25" s="62"/>
      <c r="E25" s="62"/>
      <c r="F25" s="62"/>
      <c r="G25" s="62"/>
      <c r="H25" s="62"/>
      <c r="I25" s="62"/>
      <c r="J25" s="62"/>
    </row>
  </sheetData>
  <mergeCells count="6">
    <mergeCell ref="B25:J25"/>
    <mergeCell ref="B2:J3"/>
    <mergeCell ref="B4:J4"/>
    <mergeCell ref="B5:J5"/>
    <mergeCell ref="B7:J7"/>
    <mergeCell ref="B23:H23"/>
  </mergeCells>
  <dataValidations count="2">
    <dataValidation type="list" allowBlank="1" sqref="C9:C22" xr:uid="{00000000-0002-0000-0200-000000000000}">
      <formula1>"Kauf,Verkauf,Dividende,Gebühr,Einzahlung,Auszahlung"</formula1>
      <formula2>0</formula2>
    </dataValidation>
    <dataValidation type="list" allowBlank="1" sqref="E9:E22" xr:uid="{00000000-0002-0000-0200-000001000000}">
      <formula1>"Aktien,ETF,Anleihen,Rohstoffe,Immobilien,Liquidität"</formula1>
      <formula2>0</formula2>
    </dataValidation>
  </dataValidations>
  <pageMargins left="0.3" right="0.3" top="0.4" bottom="0.4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Dashboard</vt:lpstr>
      <vt:lpstr>Bestände</vt:lpstr>
      <vt:lpstr>Transaktionen</vt:lpstr>
      <vt:lpstr>Bestände!Druckbereich</vt:lpstr>
      <vt:lpstr>Dashboard!Druckbereich</vt:lpstr>
      <vt:lpstr>Transaktionen!Druckbereich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2026-10-15T13:31:38Z</dcterms:created>
  <dcterms:modified xsi:type="dcterms:W3CDTF">2026-10-17T17:28:20Z</dcterms:modified>
  <dc:language>en-US</dc:language>
</cp:coreProperties>
</file>