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Positionen" sheetId="2" state="visible" r:id="rId4"/>
    <sheet name="Transaktion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<sst xmlns="http://schemas.openxmlformats.org/spreadsheetml/2006/main" count="238" uniqueCount="131">
  <si>
    <t xml:space="preserve">INVESTMENTPORTFOLIO  ·  ÜBERSICHT &amp; KENNZAHLEN 2026</t>
  </si>
  <si>
    <t xml:space="preserve">   Stand: manuelle Eingabe  ·  Kurse bitte unter ‚Positionen' aktualisieren</t>
  </si>
  <si>
    <t xml:space="preserve">Gesamtwert (€)</t>
  </si>
  <si>
    <t xml:space="preserve">Investiert (€)</t>
  </si>
  <si>
    <t xml:space="preserve">Gewinn / Verlust (€)</t>
  </si>
  <si>
    <t xml:space="preserve">Rendite (%)</t>
  </si>
  <si>
    <t xml:space="preserve">Anzahl Positionen</t>
  </si>
  <si>
    <t xml:space="preserve">Jahresertrag (€)</t>
  </si>
  <si>
    <t xml:space="preserve">ASSET-ALLOKATION nach Kategorie</t>
  </si>
  <si>
    <t xml:space="preserve">TOP 5 POSITIONEN nach Depotwert</t>
  </si>
  <si>
    <t xml:space="preserve">Kategorie</t>
  </si>
  <si>
    <t xml:space="preserve">Wert (€)</t>
  </si>
  <si>
    <t xml:space="preserve">Anteil (%)</t>
  </si>
  <si>
    <t xml:space="preserve">Wertpapier</t>
  </si>
  <si>
    <t xml:space="preserve">Depotwert</t>
  </si>
  <si>
    <t xml:space="preserve">G/V %</t>
  </si>
  <si>
    <t xml:space="preserve">Aktien</t>
  </si>
  <si>
    <t xml:space="preserve">ETF / Fonds</t>
  </si>
  <si>
    <t xml:space="preserve">Anleihen</t>
  </si>
  <si>
    <t xml:space="preserve">Rohstoffe</t>
  </si>
  <si>
    <t xml:space="preserve">Kryptowährungen</t>
  </si>
  <si>
    <t xml:space="preserve">Liquidität</t>
  </si>
  <si>
    <t xml:space="preserve">Sonstiges</t>
  </si>
  <si>
    <t xml:space="preserve">JAHRESÜBERSICHT – Monatliche Einzahlungen &amp; Depotwert</t>
  </si>
  <si>
    <t xml:space="preserve">Monat</t>
  </si>
  <si>
    <t xml:space="preserve">Einzahlung (€)</t>
  </si>
  <si>
    <t xml:space="preserve">Kumuliert (€)</t>
  </si>
  <si>
    <t xml:space="preserve">Depotwert (€)</t>
  </si>
  <si>
    <t xml:space="preserve">Rendite p.M. (%)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</si>
  <si>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</si>
  <si>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</si>
  <si>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</si>
  <si>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</si>
  <si>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</si>
  <si>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</si>
  <si>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</si>
  <si>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</si>
  <si>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</si>
  <si>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</si>
  <si>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</si>
  <si>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</si>
  <si>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ℹ  Goldgelbe Zellen = Eingabefelder (manuelle Eingabe)  ·  Blaue Zellen = automatisch berechnete Formeln  ·  Kurse in Spalte I der Positionen manuell aktualisieren</t>
  </si>
  <si>
    <t xml:space="preserve">Bezeichnung</t>
  </si>
  <si>
    <t xml:space="preserve">Ticker /
ISIN</t>
  </si>
  <si>
    <t xml:space="preserve">Anzahl
Anteile</t>
  </si>
  <si>
    <t xml:space="preserve">Kaufkurs
(€)</t>
  </si>
  <si>
    <t xml:space="preserve">Kaufdatum</t>
  </si>
  <si>
    <t xml:space="preserve">Einstandswert
(€)</t>
  </si>
  <si>
    <t xml:space="preserve">Akt. Kurs
(€)</t>
  </si>
  <si>
    <t xml:space="preserve">Kurs
Währung</t>
  </si>
  <si>
    <t xml:space="preserve">Depotwert
(€)</t>
  </si>
  <si>
    <t xml:space="preserve">G / V
(€)</t>
  </si>
  <si>
    <t xml:space="preserve">G / V
(%)</t>
  </si>
  <si>
    <t xml:space="preserve">Jahres-
ertrag (€)</t>
  </si>
  <si>
    <t xml:space="preserve">Dividenden-
rendite (%)</t>
  </si>
  <si>
    <t xml:space="preserve">iShares MSCI World</t>
  </si>
  <si>
    <t xml:space="preserve">IE00B4L5Y983</t>
  </si>
  <si>
    <t xml:space="preserve">12.03.2021</t>
  </si>
  <si>
    <t xml:space="preserve">EUR</t>
  </si>
  <si>
    <t xml:space="preserve">iShares Core S&amp;P 500</t>
  </si>
  <si>
    <t xml:space="preserve">IE00B5BMR087</t>
  </si>
  <si>
    <t xml:space="preserve">05.06.2022</t>
  </si>
  <si>
    <t xml:space="preserve">SAP SE</t>
  </si>
  <si>
    <t xml:space="preserve">716460</t>
  </si>
  <si>
    <t xml:space="preserve">14.09.2021</t>
  </si>
  <si>
    <t xml:space="preserve">Siemens AG</t>
  </si>
  <si>
    <t xml:space="preserve">723610</t>
  </si>
  <si>
    <t xml:space="preserve">20.01.2022</t>
  </si>
  <si>
    <t xml:space="preserve">BASF SE</t>
  </si>
  <si>
    <t xml:space="preserve">BASF11</t>
  </si>
  <si>
    <t xml:space="preserve">02.04.2022</t>
  </si>
  <si>
    <t xml:space="preserve">Novo Nordisk A/S</t>
  </si>
  <si>
    <t xml:space="preserve">A3EU6F</t>
  </si>
  <si>
    <t xml:space="preserve">11.11.2022</t>
  </si>
  <si>
    <t xml:space="preserve">Microsoft Corp.</t>
  </si>
  <si>
    <t xml:space="preserve">870747</t>
  </si>
  <si>
    <t xml:space="preserve">08.08.2021</t>
  </si>
  <si>
    <t xml:space="preserve">USD</t>
  </si>
  <si>
    <t xml:space="preserve">Xtrackers MSCI EM</t>
  </si>
  <si>
    <t xml:space="preserve">DBX1EM</t>
  </si>
  <si>
    <t xml:space="preserve">15.03.2023</t>
  </si>
  <si>
    <t xml:space="preserve">Gold (Xetra)</t>
  </si>
  <si>
    <t xml:space="preserve">EWG2LD</t>
  </si>
  <si>
    <t xml:space="preserve">01.07.2023</t>
  </si>
  <si>
    <t xml:space="preserve">Dt. Staatsanleihe 2031</t>
  </si>
  <si>
    <t xml:space="preserve">DE0001102580</t>
  </si>
  <si>
    <t xml:space="preserve">14.02.2023</t>
  </si>
  <si>
    <t xml:space="preserve">Vonovia SE</t>
  </si>
  <si>
    <t xml:space="preserve">A1ML7J</t>
  </si>
  <si>
    <t xml:space="preserve">09.03.2023</t>
  </si>
  <si>
    <t xml:space="preserve">Allianz SE</t>
  </si>
  <si>
    <t xml:space="preserve">840400</t>
  </si>
  <si>
    <t xml:space="preserve">17.05.2022</t>
  </si>
  <si>
    <t xml:space="preserve">PORTFOLIOGESAMT</t>
  </si>
  <si>
    <t xml:space="preserve">ℹ  Spalten B C D E F H I M N = manuelle Eingabe (gelb)  ·  Spalten G J K L = automatisch berechnet (blau)  ·  Kurs in Spalte H bei Bedarf manuell aktualisieren</t>
  </si>
  <si>
    <t xml:space="preserve">Datum</t>
  </si>
  <si>
    <t xml:space="preserve">Ticker</t>
  </si>
  <si>
    <t xml:space="preserve">Typ</t>
  </si>
  <si>
    <t xml:space="preserve">Anzahl</t>
  </si>
  <si>
    <t xml:space="preserve">Kurs (€)</t>
  </si>
  <si>
    <t xml:space="preserve">Transaktions-
kosten (€)</t>
  </si>
  <si>
    <t xml:space="preserve">Gesamtwert
(€)</t>
  </si>
  <si>
    <t xml:space="preserve">Konto /
Broker</t>
  </si>
  <si>
    <t xml:space="preserve">ISIN</t>
  </si>
  <si>
    <t xml:space="preserve">Bemerkung</t>
  </si>
  <si>
    <t xml:space="preserve">Realisierter
G/V (€)</t>
  </si>
  <si>
    <t xml:space="preserve">Kauf</t>
  </si>
  <si>
    <t xml:space="preserve">Depot A</t>
  </si>
  <si>
    <t xml:space="preserve">Erstinvestition</t>
  </si>
  <si>
    <t xml:space="preserve">Sparplan</t>
  </si>
  <si>
    <t xml:space="preserve">Langfristig</t>
  </si>
  <si>
    <t xml:space="preserve">Dividendentitel</t>
  </si>
  <si>
    <t xml:space="preserve">Value-Ansatz</t>
  </si>
  <si>
    <t xml:space="preserve">Wachstumstitel</t>
  </si>
  <si>
    <t xml:space="preserve">Depot B</t>
  </si>
  <si>
    <t xml:space="preserve">Technologie</t>
  </si>
  <si>
    <t xml:space="preserve">Emerging Markets</t>
  </si>
  <si>
    <t xml:space="preserve">Absicherung</t>
  </si>
  <si>
    <t xml:space="preserve">Kapitalerhalt</t>
  </si>
  <si>
    <t xml:space="preserve">Immobilien-Sektor</t>
  </si>
  <si>
    <t xml:space="preserve">Versicherung</t>
  </si>
  <si>
    <t xml:space="preserve">22.04.2024</t>
  </si>
  <si>
    <t xml:space="preserve">Teilverkauf</t>
  </si>
  <si>
    <t xml:space="preserve">Gewinnmitnahme</t>
  </si>
  <si>
    <t xml:space="preserve">08.01.2026</t>
  </si>
  <si>
    <t xml:space="preserve">Nachkauf Sparplan</t>
  </si>
  <si>
    <t xml:space="preserve">15.02.2026</t>
  </si>
  <si>
    <t xml:space="preserve">Dividende</t>
  </si>
  <si>
    <t xml:space="preserve">Div. Q4 2025: 1,30€/Aktie</t>
  </si>
  <si>
    <t xml:space="preserve">SUMME TRANSAKTIONEN</t>
  </si>
  <si>
    <t xml:space="preserve">ℹ  Alle gelben Felder manuell befüllen  ·  Grün = Kauf / Dividende  ·  Rot = Verkauf  ·  Spalte H (Gesamtwert) wird automatisch berechnet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</si>
</sst>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&quot; €&quot;"/>
    <numFmt numFmtId="166" formatCode="0.00%"/>
    <numFmt numFmtId="167" formatCode="0"/>
    <numFmt numFmtId="168" formatCode="0.0%"/>
    <numFmt numFmtId="169" formatCode="General"/>
    <numFmt numFmtId="170" formatCode="#,##0.00"/>
    <numFmt numFmtId="171" formatCode="dd\.mm\.yyyy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i val="true"/>
      <sz val="10"/>
      <color rgb="FFE8A95A"/>
      <name val="Calibri"/>
      <family val="0"/>
      <charset val="1"/>
    </font>
    <font>
      <b val="true"/>
      <sz val="9"/>
      <color rgb="FFE8A95A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B2A4A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1B2A4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B2231"/>
      <name val="Calibri"/>
      <family val="0"/>
      <charset val="1"/>
    </font>
    <font>
      <b val="true"/>
      <sz val="10"/>
      <color rgb="FF1B2A4A"/>
      <name val="Calibri"/>
      <family val="0"/>
      <charset val="1"/>
    </font>
    <font>
      <i val="true"/>
      <sz val="9"/>
      <color rgb="FF1B2231"/>
      <name val="Calibri"/>
      <family val="0"/>
      <charset val="1"/>
    </font>
    <font>
      <i val="true"/>
      <sz val="8"/>
      <color rgb="FF888888"/>
      <name val="Calibri"/>
      <family val="0"/>
      <charset val="1"/>
    </font>
    <font>
      <b val="true"/>
      <sz val="12"/>
      <color rgb="FF1B2A4A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1E7E5A"/>
      <name val="Calibri"/>
      <family val="0"/>
      <charset val="1"/>
    </font>
    <font>
      <b val="true"/>
      <sz val="10"/>
      <color rgb="FF1B2231"/>
      <name val="Calibri"/>
      <family val="0"/>
      <charset val="1"/>
    </font>
    <font>
      <b val="true"/>
      <sz val="10"/>
      <color rgb="FFC0392B"/>
      <name val="Calibri"/>
      <family val="0"/>
      <charset val="1"/>
    </font>
    <font>
      <b val="true"/>
      <sz val="10"/>
      <color rgb="FFC17D3C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B2A4A"/>
        <bgColor rgb="FF1B2231"/>
      </patternFill>
    </fill>
    <fill>
      <patternFill patternType="solid">
        <fgColor rgb="FFC17D3C"/>
        <bgColor rgb="FF808000"/>
      </patternFill>
    </fill>
    <fill>
      <patternFill patternType="solid">
        <fgColor rgb="FF2E3F5C"/>
        <bgColor rgb="FF1B2A4A"/>
      </patternFill>
    </fill>
    <fill>
      <patternFill patternType="solid">
        <fgColor rgb="FFE8EEF5"/>
        <bgColor rgb="FFEDF2F9"/>
      </patternFill>
    </fill>
    <fill>
      <patternFill patternType="solid">
        <fgColor rgb="FFFFFFFF"/>
        <bgColor rgb="FFFFFBF0"/>
      </patternFill>
    </fill>
    <fill>
      <patternFill patternType="solid">
        <fgColor rgb="FFFFFBF0"/>
        <bgColor rgb="FFF9F9F9"/>
      </patternFill>
    </fill>
    <fill>
      <patternFill patternType="solid">
        <fgColor rgb="FFEDF2F9"/>
        <bgColor rgb="FFE8EEF5"/>
      </patternFill>
    </fill>
    <fill>
      <patternFill patternType="solid">
        <fgColor rgb="FFE8F5E9"/>
        <bgColor rgb="FFEDF2F9"/>
      </patternFill>
    </fill>
    <fill>
      <patternFill patternType="solid">
        <fgColor rgb="FFFFEBEE"/>
        <bgColor rgb="FFFFF8E1"/>
      </patternFill>
    </fill>
    <fill>
      <patternFill patternType="solid">
        <fgColor rgb="FFFFF8E1"/>
        <bgColor rgb="FFFFFBF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>
        <color rgb="FF1B2A4A"/>
      </left>
      <right style="medium">
        <color rgb="FF1B2A4A"/>
      </right>
      <top style="medium">
        <color rgb="FF1B2A4A"/>
      </top>
      <bottom style="medium">
        <color rgb="FF1B2A4A"/>
      </bottom>
      <diagonal/>
    </border>
    <border diagonalUp="false" diagonalDown="false">
      <left style="medium">
        <color rgb="FFC17D3C"/>
      </left>
      <right style="medium">
        <color rgb="FFC17D3C"/>
      </right>
      <top style="medium">
        <color rgb="FFC17D3C"/>
      </top>
      <bottom style="medium">
        <color rgb="FFC17D3C"/>
      </bottom>
      <diagonal/>
    </border>
    <border diagonalUp="false" diagonalDown="false">
      <left style="thin">
        <color rgb="FF1B2A4A"/>
      </left>
      <right style="thin">
        <color rgb="FF1B2A4A"/>
      </right>
      <top style="thin">
        <color rgb="FF1B2A4A"/>
      </top>
      <bottom style="thin">
        <color rgb="FF1B2A4A"/>
      </bottom>
      <diagonal/>
    </border>
    <border diagonalUp="false" diagonalDown="false">
      <left style="thin">
        <color rgb="FFB8C8DC"/>
      </left>
      <right style="thin">
        <color rgb="FFB8C8DC"/>
      </right>
      <top style="thin">
        <color rgb="FFB8C8DC"/>
      </top>
      <bottom style="thin">
        <color rgb="FFB8C8DC"/>
      </bottom>
      <diagonal/>
    </border>
    <border diagonalUp="false" diagonalDown="false">
      <left style="thin">
        <color rgb="FFC17D3C"/>
      </left>
      <right style="thin">
        <color rgb="FFC17D3C"/>
      </right>
      <top style="thin">
        <color rgb="FFC17D3C"/>
      </top>
      <bottom style="thin">
        <color rgb="FFC17D3C"/>
      </bottom>
      <diagonal/>
    </border>
    <border diagonalUp="false" diagonalDown="false">
      <left style="hair">
        <color rgb="FFB8C8DC"/>
      </left>
      <right style="hair">
        <color rgb="FFB8C8DC"/>
      </right>
      <top style="hair">
        <color rgb="FFB8C8DC"/>
      </top>
      <bottom style="hair">
        <color rgb="FFB8C8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E5A"/>
      <rgbColor rgb="FFB8C8DC"/>
      <rgbColor rgb="FF878787"/>
      <rgbColor rgb="FF9999FF"/>
      <rgbColor rgb="FF993366"/>
      <rgbColor rgb="FFFFF8E1"/>
      <rgbColor rgb="FFE8F5E9"/>
      <rgbColor rgb="FF660066"/>
      <rgbColor rgb="FFC17D3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5"/>
      <rgbColor rgb="FFEDF2F9"/>
      <rgbColor rgb="FFFFFBF0"/>
      <rgbColor rgb="FFF9F9F9"/>
      <rgbColor rgb="FFFF99CC"/>
      <rgbColor rgb="FFCC99FF"/>
      <rgbColor rgb="FFFFEBEE"/>
      <rgbColor rgb="FF3366FF"/>
      <rgbColor rgb="FF33CCCC"/>
      <rgbColor rgb="FF99CC00"/>
      <rgbColor rgb="FFFFCC00"/>
      <rgbColor rgb="FFE8A95A"/>
      <rgbColor rgb="FFFF6600"/>
      <rgbColor rgb="FF666699"/>
      <rgbColor rgb="FF888888"/>
      <rgbColor rgb="FF1B2A4A"/>
      <rgbColor rgb="FF2E7D32"/>
      <rgbColor rgb="FF003300"/>
      <rgbColor rgb="FF1B2231"/>
      <rgbColor rgb="FFC0392B"/>
      <rgbColor rgb="FF993366"/>
      <rgbColor rgb="FF333399"/>
      <rgbColor rgb="FF2E3F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Gewinn / Verlust je Position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Positionen!K1</c:f>
              <c:strCache>
                <c:ptCount val="1"/>
                <c:pt idx="0">
                  <c:v>G / V
(€)</c:v>
                </c:pt>
              </c:strCache>
            </c:strRef>
          </c:tx>
          <c:spPr>
            <a:solidFill>
              <a:srgbClr val="c17d3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Positionen!$A$2:$A$13</c:f>
              <c:strCache>
                <c:ptCount val="12"/>
                <c:pt idx="0">
                  <c:v>iShares MSCI World</c:v>
                </c:pt>
                <c:pt idx="1">
                  <c:v>iShares Core S&amp;P 500</c:v>
                </c:pt>
                <c:pt idx="2">
                  <c:v>SAP SE</c:v>
                </c:pt>
                <c:pt idx="3">
                  <c:v>Siemens AG</c:v>
                </c:pt>
                <c:pt idx="4">
                  <c:v>BASF SE</c:v>
                </c:pt>
                <c:pt idx="5">
                  <c:v>Novo Nordisk A/S</c:v>
                </c:pt>
                <c:pt idx="6">
                  <c:v>Microsoft Corp.</c:v>
                </c:pt>
                <c:pt idx="7">
                  <c:v>Xtrackers MSCI EM</c:v>
                </c:pt>
                <c:pt idx="8">
                  <c:v>Gold (Xetra)</c:v>
                </c:pt>
                <c:pt idx="9">
                  <c:v>Dt. Staatsanleihe 2031</c:v>
                </c:pt>
                <c:pt idx="10">
                  <c:v>Vonovia SE</c:v>
                </c:pt>
                <c:pt idx="11">
                  <c:v>Allianz SE</c:v>
                </c:pt>
              </c:strCache>
            </c:strRef>
          </c:cat>
          <c:val>
            <c:numRef>
              <c:f>Positionen!$K$2:$K$13</c:f>
              <c:numCache>
                <c:formatCode>#,##0.00" €"</c:formatCode>
                <c:ptCount val="12"/>
                <c:pt idx="0">
                  <c:v>1539</c:v>
                </c:pt>
                <c:pt idx="1">
                  <c:v>5034</c:v>
                </c:pt>
                <c:pt idx="2">
                  <c:v>1328.4</c:v>
                </c:pt>
                <c:pt idx="3">
                  <c:v>1020.8</c:v>
                </c:pt>
                <c:pt idx="4">
                  <c:v>-96</c:v>
                </c:pt>
                <c:pt idx="5">
                  <c:v>2407.5</c:v>
                </c:pt>
                <c:pt idx="6">
                  <c:v>1566</c:v>
                </c:pt>
                <c:pt idx="7">
                  <c:v>265</c:v>
                </c:pt>
                <c:pt idx="8">
                  <c:v>1524</c:v>
                </c:pt>
                <c:pt idx="9">
                  <c:v>-2400</c:v>
                </c:pt>
                <c:pt idx="10">
                  <c:v>241.5</c:v>
                </c:pt>
                <c:pt idx="11">
                  <c:v>778</c:v>
                </c:pt>
              </c:numCache>
            </c:numRef>
          </c:val>
        </c:ser>
        <c:gapWidth val="150"/>
        <c:overlap val="0"/>
        <c:axId val="23789635"/>
        <c:axId val="33961715"/>
      </c:barChart>
      <c:catAx>
        <c:axId val="237896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961715"/>
        <c:crosses val="autoZero"/>
        <c:auto val="1"/>
        <c:lblAlgn val="ctr"/>
        <c:lblOffset val="100"/>
        <c:noMultiLvlLbl val="0"/>
      </c:catAx>
      <c:valAx>
        <c:axId val="339617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G/V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78963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57</xdr:row>
      <xdr:rowOff>0</xdr:rowOff>
    </xdr:from>
    <xdr:to>
      <xdr:col>8</xdr:col>
      <xdr:colOff>95760</xdr:colOff>
      <xdr:row>79</xdr:row>
      <xdr:rowOff>128520</xdr:rowOff>
    </xdr:to>
    <xdr:graphicFrame>
      <xdr:nvGraphicFramePr>
        <xdr:cNvPr id="0" name="Chart 1"/>
        <xdr:cNvGraphicFramePr/>
      </xdr:nvGraphicFramePr>
      <xdr:xfrm>
        <a:off x="0" y="14439960"/>
        <a:ext cx="791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B1:H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8" min="3" style="0" width="17"/>
    <col collapsed="false" customWidth="true" hidden="false" outlineLevel="0" max="9" min="9" style="0" width="2"/>
  </cols>
  <sheetData>
    <row r="1" customFormat="false" ht="6" hidden="false" customHeight="true" outlineLevel="0" collapsed="false"/>
    <row r="2" customFormat="false" ht="51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6" hidden="false" customHeight="true" outlineLevel="0" collapsed="false">
      <c r="B3" s="2"/>
      <c r="C3" s="2"/>
      <c r="D3" s="2"/>
      <c r="E3" s="2"/>
      <c r="F3" s="2"/>
      <c r="G3" s="2"/>
      <c r="H3" s="2"/>
    </row>
    <row r="4" customFormat="false" ht="25.5" hidden="false" customHeight="true" outlineLevel="0" collapsed="false">
      <c r="B4" s="3" t="s">
        <v>1</v>
      </c>
      <c r="C4" s="3"/>
      <c r="D4" s="3"/>
      <c r="E4" s="3"/>
      <c r="F4" s="3"/>
      <c r="G4" s="3"/>
      <c r="H4" s="3"/>
    </row>
    <row r="5" customFormat="false" ht="9.75" hidden="false" customHeight="true" outlineLevel="0" collapsed="false"/>
    <row r="6" customFormat="false" ht="24" hidden="false" customHeight="true" outlineLevel="0" collapsed="false"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</row>
    <row r="7" customFormat="false" ht="6" hidden="false" customHeight="true" outlineLevel="0" collapsed="false"/>
    <row r="8" customFormat="false" ht="36" hidden="false" customHeight="true" outlineLevel="0" collapsed="false">
      <c r="B8" s="5" t="n">
        <f aca="false">IFERROR(SUM(Positionen!J2:J201),0)</f>
        <v>296962.2</v>
      </c>
      <c r="C8" s="5" t="n">
        <f aca="false">IFERROR(SUM(Positionen!G2:G201),0)</f>
        <v>270545.8</v>
      </c>
      <c r="D8" s="5" t="n">
        <f aca="false">IFERROR(SUM(Positionen!K2:K201),0)</f>
        <v>26416.4</v>
      </c>
      <c r="E8" s="6" t="n">
        <f aca="false">IFERROR(SUM(Positionen!K2:K201)/SUM(Positionen!G2:G201),"")</f>
        <v>0.097641138764675</v>
      </c>
      <c r="F8" s="7" t="n">
        <f aca="false">IFERROR(COUNTA(Positionen!A2:A201),0)</f>
        <v>14</v>
      </c>
      <c r="G8" s="5" t="n">
        <f aca="false">IFERROR(SUM(Positionen!M2:M201),0)</f>
        <v>8094</v>
      </c>
    </row>
    <row r="9" customFormat="false" ht="9.75" hidden="false" customHeight="true" outlineLevel="0" collapsed="false"/>
    <row r="10" customFormat="false" ht="25.5" hidden="false" customHeight="true" outlineLevel="0" collapsed="false">
      <c r="B10" s="8" t="s">
        <v>8</v>
      </c>
      <c r="C10" s="8"/>
      <c r="D10" s="8"/>
      <c r="E10" s="9" t="s">
        <v>9</v>
      </c>
      <c r="F10" s="9"/>
      <c r="G10" s="9"/>
      <c r="H10" s="9"/>
    </row>
    <row r="11" customFormat="false" ht="7.5" hidden="false" customHeight="true" outlineLevel="0" collapsed="false"/>
    <row r="12" customFormat="false" ht="21.75" hidden="false" customHeight="true" outlineLevel="0" collapsed="false">
      <c r="B12" s="10" t="s">
        <v>10</v>
      </c>
      <c r="C12" s="10" t="s">
        <v>11</v>
      </c>
      <c r="D12" s="10" t="s">
        <v>12</v>
      </c>
      <c r="E12" s="11" t="s">
        <v>13</v>
      </c>
      <c r="F12" s="11" t="s">
        <v>10</v>
      </c>
      <c r="G12" s="11" t="s">
        <v>14</v>
      </c>
      <c r="H12" s="11" t="s">
        <v>15</v>
      </c>
    </row>
    <row r="13" customFormat="false" ht="19.5" hidden="false" customHeight="true" outlineLevel="0" collapsed="false">
      <c r="B13" s="12" t="s">
        <v>16</v>
      </c>
      <c r="C13" s="13" t="n">
        <f aca="false">IFERROR(SUMIF(Positionen!C$2:C$201,B13,Positionen!J$2:J$201),0)</f>
        <v>24858.1</v>
      </c>
      <c r="D13" s="14" t="n">
        <f aca="false">IFERROR(C13/B$8,"")</f>
        <v>0.0837079601376876</v>
      </c>
      <c r="E13" s="15" t="str">
        <f aca="false">IFERROR(INDEX(Positionen!A$2:A$201,MATCH(LARGE(Positionen!J$2:J$201,1),Positionen!J$2:J$201,0)),"–")</f>
        <v>PORTFOLIOGESAMT</v>
      </c>
      <c r="F13" s="16" t="n">
        <f aca="false">IFERROR(INDEX(Positionen!C$2:C$201,MATCH(LARGE(Positionen!J$2:J$201,1),Positionen!J$2:J$201,0)),"–")</f>
        <v>0</v>
      </c>
      <c r="G13" s="17" t="n">
        <f aca="false">IFERROR(LARGE(Positionen!J$2:J$201,1),"–")</f>
        <v>148481.1</v>
      </c>
      <c r="H13" s="18" t="n">
        <f aca="false">IFERROR(INDEX(Positionen!L$2:L$201,MATCH(LARGE(Positionen!J$2:J$201,1),Positionen!J$2:J$201,0)),"–")</f>
        <v>0.097641138764675</v>
      </c>
    </row>
    <row r="14" customFormat="false" ht="19.5" hidden="false" customHeight="true" outlineLevel="0" collapsed="false">
      <c r="B14" s="12" t="s">
        <v>17</v>
      </c>
      <c r="C14" s="19" t="n">
        <f aca="false">IFERROR(SUMIF(Positionen!C$2:C$201,B14,Positionen!J$2:J$201),0)</f>
        <v>24131</v>
      </c>
      <c r="D14" s="20" t="n">
        <f aca="false">IFERROR(C14/B$8,"")</f>
        <v>0.0812595003673868</v>
      </c>
      <c r="E14" s="21" t="str">
        <f aca="false">IFERROR(INDEX(Positionen!A$2:A$201,MATCH(LARGE(Positionen!J$2:J$201,2),Positionen!J$2:J$201,0)),"–")</f>
        <v>Dt. Staatsanleihe 2031</v>
      </c>
      <c r="F14" s="22" t="str">
        <f aca="false">IFERROR(INDEX(Positionen!C$2:C$201,MATCH(LARGE(Positionen!J$2:J$201,2),Positionen!J$2:J$201,0)),"–")</f>
        <v>Anleihen</v>
      </c>
      <c r="G14" s="23" t="n">
        <f aca="false">IFERROR(LARGE(Positionen!J$2:J$201,2),"–")</f>
        <v>94800</v>
      </c>
      <c r="H14" s="24" t="n">
        <f aca="false">IFERROR(INDEX(Positionen!L$2:L$201,MATCH(LARGE(Positionen!J$2:J$201,2),Positionen!J$2:J$201,0)),"–")</f>
        <v>-0.0246913580246914</v>
      </c>
    </row>
    <row r="15" customFormat="false" ht="19.5" hidden="false" customHeight="true" outlineLevel="0" collapsed="false">
      <c r="B15" s="12" t="s">
        <v>18</v>
      </c>
      <c r="C15" s="13" t="n">
        <f aca="false">IFERROR(SUMIF(Positionen!C$2:C$201,B15,Positionen!J$2:J$201),0)</f>
        <v>94800</v>
      </c>
      <c r="D15" s="14" t="n">
        <f aca="false">IFERROR(C15/B$8,"")</f>
        <v>0.319232548789038</v>
      </c>
      <c r="E15" s="15" t="str">
        <f aca="false">IFERROR(INDEX(Positionen!A$2:A$201,MATCH(LARGE(Positionen!J$2:J$201,3),Positionen!J$2:J$201,0)),"–")</f>
        <v>iShares Core S&amp;P 500</v>
      </c>
      <c r="F15" s="16" t="str">
        <f aca="false">IFERROR(INDEX(Positionen!C$2:C$201,MATCH(LARGE(Positionen!J$2:J$201,3),Positionen!J$2:J$201,0)),"–")</f>
        <v>ETF / Fonds</v>
      </c>
      <c r="G15" s="17" t="n">
        <f aca="false">IFERROR(LARGE(Positionen!J$2:J$201,3),"–")</f>
        <v>17418</v>
      </c>
      <c r="H15" s="18" t="n">
        <f aca="false">IFERROR(INDEX(Positionen!L$2:L$201,MATCH(LARGE(Positionen!J$2:J$201,3),Positionen!J$2:J$201,0)),"–")</f>
        <v>0.406492248062016</v>
      </c>
    </row>
    <row r="16" customFormat="false" ht="19.5" hidden="false" customHeight="true" outlineLevel="0" collapsed="false">
      <c r="B16" s="12" t="s">
        <v>19</v>
      </c>
      <c r="C16" s="19" t="n">
        <f aca="false">IFERROR(SUMIF(Positionen!C$2:C$201,B16,Positionen!J$2:J$201),0)</f>
        <v>4692</v>
      </c>
      <c r="D16" s="20" t="n">
        <f aca="false">IFERROR(C16/B$8,"")</f>
        <v>0.0157999907058878</v>
      </c>
      <c r="E16" s="21" t="str">
        <f aca="false">IFERROR(INDEX(Positionen!A$2:A$201,MATCH(LARGE(Positionen!J$2:J$201,4),Positionen!J$2:J$201,0)),"–")</f>
        <v>Novo Nordisk A/S</v>
      </c>
      <c r="F16" s="22" t="str">
        <f aca="false">IFERROR(INDEX(Positionen!C$2:C$201,MATCH(LARGE(Positionen!J$2:J$201,4),Positionen!J$2:J$201,0)),"–")</f>
        <v>Aktien</v>
      </c>
      <c r="G16" s="23" t="n">
        <f aca="false">IFERROR(LARGE(Positionen!J$2:J$201,4),"–")</f>
        <v>7207.5</v>
      </c>
      <c r="H16" s="24" t="n">
        <f aca="false">IFERROR(INDEX(Positionen!L$2:L$201,MATCH(LARGE(Positionen!J$2:J$201,4),Positionen!J$2:J$201,0)),"–")</f>
        <v>0.5015625</v>
      </c>
    </row>
    <row r="17" customFormat="false" ht="19.5" hidden="false" customHeight="true" outlineLevel="0" collapsed="false">
      <c r="B17" s="12" t="s">
        <v>20</v>
      </c>
      <c r="C17" s="13" t="n">
        <f aca="false">IFERROR(SUMIF(Positionen!C$2:C$201,B17,Positionen!J$2:J$201),0)</f>
        <v>0</v>
      </c>
      <c r="D17" s="14" t="n">
        <f aca="false">IFERROR(C17/B$8,"")</f>
        <v>0</v>
      </c>
      <c r="E17" s="15" t="str">
        <f aca="false">IFERROR(INDEX(Positionen!A$2:A$201,MATCH(LARGE(Positionen!J$2:J$201,5),Positionen!J$2:J$201,0)),"–")</f>
        <v>Microsoft Corp.</v>
      </c>
      <c r="F17" s="16" t="str">
        <f aca="false">IFERROR(INDEX(Positionen!C$2:C$201,MATCH(LARGE(Positionen!J$2:J$201,5),Positionen!J$2:J$201,0)),"–")</f>
        <v>Aktien</v>
      </c>
      <c r="G17" s="17" t="n">
        <f aca="false">IFERROR(LARGE(Positionen!J$2:J$201,5),"–")</f>
        <v>4749.6</v>
      </c>
      <c r="H17" s="18" t="n">
        <f aca="false">IFERROR(INDEX(Positionen!L$2:L$201,MATCH(LARGE(Positionen!J$2:J$201,5),Positionen!J$2:J$201,0)),"–")</f>
        <v>0.491895966830004</v>
      </c>
    </row>
    <row r="18" customFormat="false" ht="19.5" hidden="false" customHeight="true" outlineLevel="0" collapsed="false">
      <c r="B18" s="12" t="s">
        <v>21</v>
      </c>
      <c r="C18" s="19" t="n">
        <f aca="false">IFERROR(SUMIF(Positionen!C$2:C$201,B18,Positionen!J$2:J$201),0)</f>
        <v>0</v>
      </c>
      <c r="D18" s="20" t="n">
        <f aca="false">IFERROR(C18/B$8,"")</f>
        <v>0</v>
      </c>
    </row>
    <row r="19" customFormat="false" ht="9.75" hidden="false" customHeight="true" outlineLevel="0" collapsed="false">
      <c r="B19" s="12" t="s">
        <v>22</v>
      </c>
      <c r="C19" s="13" t="n">
        <f aca="false">IFERROR(SUMIF(Positionen!C$2:C$201,B19,Positionen!J$2:J$201),0)</f>
        <v>0</v>
      </c>
      <c r="D19" s="14" t="n">
        <f aca="false">IFERROR(C19/B$8,"")</f>
        <v>0</v>
      </c>
    </row>
    <row r="20" customFormat="false" ht="25.5" hidden="false" customHeight="true" outlineLevel="0" collapsed="false">
      <c r="B20" s="25" t="s">
        <v>23</v>
      </c>
      <c r="C20" s="25"/>
      <c r="D20" s="25"/>
      <c r="E20" s="25"/>
      <c r="F20" s="25"/>
      <c r="G20" s="25"/>
      <c r="H20" s="25"/>
    </row>
    <row r="21" customFormat="false" ht="21.75" hidden="false" customHeight="true" outlineLevel="0" collapsed="false">
      <c r="B21" s="26" t="s">
        <v>24</v>
      </c>
      <c r="C21" s="26" t="s">
        <v>25</v>
      </c>
      <c r="D21" s="26" t="s">
        <v>26</v>
      </c>
      <c r="E21" s="26" t="s">
        <v>27</v>
      </c>
      <c r="F21" s="26" t="s">
        <v>28</v>
      </c>
    </row>
    <row r="22" customFormat="false" ht="18.75" hidden="false" customHeight="true" outlineLevel="0" collapsed="false">
      <c r="B22" s="27" t="s">
        <v>29</v>
      </c>
      <c r="C22" s="28" t="n">
        <v>1000</v>
      </c>
      <c r="D22" s="13" t="n">
        <f aca="false">IFERROR(C22,0)</f>
        <v>1000</v>
      </c>
      <c r="E22" s="28" t="n">
        <v>10200</v>
      </c>
      <c r="F22" s="29" t="n">
        <f aca="false">IFERROR((E22-D22)/D22,"")</f>
        <v>9.2</v>
      </c>
    </row>
    <row r="23" customFormat="false" ht="18.75" hidden="false" customHeight="true" outlineLevel="0" collapsed="false">
      <c r="B23" s="27" t="s">
        <v>30</v>
      </c>
      <c r="C23" s="28" t="n">
        <v>1000</v>
      </c>
      <c r="D23" s="19" t="n">
        <f aca="false">IFERROR(D22+C23,0)</f>
        <v>2000</v>
      </c>
      <c r="E23" s="28" t="n">
        <v>11500</v>
      </c>
      <c r="F23" s="29" t="n">
        <f aca="false">IFERROR((E23-E22-C23)/E22,"")</f>
        <v>0.0294117647058824</v>
      </c>
    </row>
    <row r="24" customFormat="false" ht="18.75" hidden="false" customHeight="true" outlineLevel="0" collapsed="false">
      <c r="B24" s="27" t="s">
        <v>31</v>
      </c>
      <c r="C24" s="28" t="n">
        <v>500</v>
      </c>
      <c r="D24" s="13" t="n">
        <f aca="false">IFERROR(D23+C24,0)</f>
        <v>2500</v>
      </c>
      <c r="E24" s="28" t="n">
        <v>12100</v>
      </c>
      <c r="F24" s="29" t="n">
        <f aca="false">IFERROR((E24-E23-C24)/E23,"")</f>
        <v>0.00869565217391304</v>
      </c>
    </row>
    <row r="25" customFormat="false" ht="18.75" hidden="false" customHeight="true" outlineLevel="0" collapsed="false">
      <c r="B25" s="27" t="s">
        <v>32</v>
      </c>
      <c r="C25" s="28" t="n">
        <v>1500</v>
      </c>
      <c r="D25" s="19" t="n">
        <f aca="false">IFERROR(D24+C25,0)</f>
        <v>4000</v>
      </c>
      <c r="E25" s="28" t="n">
        <v>13900</v>
      </c>
      <c r="F25" s="29" t="n">
        <f aca="false">IFERROR((E25-E24-C25)/E24,"")</f>
        <v>0.0247933884297521</v>
      </c>
    </row>
    <row r="26" customFormat="false" ht="18.75" hidden="false" customHeight="true" outlineLevel="0" collapsed="false">
      <c r="B26" s="27" t="s">
        <v>33</v>
      </c>
      <c r="C26" s="28" t="n">
        <v>1000</v>
      </c>
      <c r="D26" s="13" t="n">
        <f aca="false">IFERROR(D25+C26,0)</f>
        <v>5000</v>
      </c>
      <c r="E26" s="28" t="n">
        <v>14750</v>
      </c>
      <c r="F26" s="29" t="n">
        <f aca="false">IFERROR((E26-E25-C26)/E25,"")</f>
        <v>-0.0107913669064748</v>
      </c>
    </row>
    <row r="27" customFormat="false" ht="18.75" hidden="false" customHeight="true" outlineLevel="0" collapsed="false">
      <c r="B27" s="27" t="s">
        <v>34</v>
      </c>
      <c r="C27" s="28" t="n">
        <v>1000</v>
      </c>
      <c r="D27" s="19" t="n">
        <f aca="false">IFERROR(D26+C27,0)</f>
        <v>6000</v>
      </c>
      <c r="E27" s="28" t="n">
        <v>15800</v>
      </c>
      <c r="F27" s="29" t="n">
        <f aca="false">IFERROR((E27-E26-C27)/E26,"")</f>
        <v>0.00338983050847458</v>
      </c>
    </row>
    <row r="28" customFormat="false" ht="18.75" hidden="false" customHeight="true" outlineLevel="0" collapsed="false">
      <c r="B28" s="27" t="s">
        <v>35</v>
      </c>
      <c r="C28" s="28" t="n">
        <v>800</v>
      </c>
      <c r="D28" s="13" t="n">
        <f aca="false">IFERROR(D27+C28,0)</f>
        <v>6800</v>
      </c>
      <c r="E28" s="28" t="n">
        <v>16200</v>
      </c>
      <c r="F28" s="29" t="n">
        <f aca="false">IFERROR((E28-E27-C28)/E27,"")</f>
        <v>-0.0253164556962025</v>
      </c>
    </row>
    <row r="29" customFormat="false" ht="18.75" hidden="false" customHeight="true" outlineLevel="0" collapsed="false">
      <c r="B29" s="27" t="s">
        <v>36</v>
      </c>
      <c r="C29" s="28" t="n">
        <v>1200</v>
      </c>
      <c r="D29" s="19" t="n">
        <f aca="false">IFERROR(D28+C29,0)</f>
        <v>8000</v>
      </c>
      <c r="E29" s="28" t="n">
        <v>17800</v>
      </c>
      <c r="F29" s="29" t="n">
        <f aca="false">IFERROR((E29-E28-C29)/E28,"")</f>
        <v>0.0246913580246914</v>
      </c>
    </row>
    <row r="30" customFormat="false" ht="18.75" hidden="false" customHeight="true" outlineLevel="0" collapsed="false">
      <c r="B30" s="27" t="s">
        <v>37</v>
      </c>
      <c r="C30" s="28" t="n">
        <v>1000</v>
      </c>
      <c r="D30" s="13" t="n">
        <f aca="false">IFERROR(D29+C30,0)</f>
        <v>9000</v>
      </c>
      <c r="E30" s="28" t="n">
        <v>18200</v>
      </c>
      <c r="F30" s="29" t="n">
        <f aca="false">IFERROR((E30-E29-C30)/E29,"")</f>
        <v>-0.0337078651685393</v>
      </c>
    </row>
    <row r="31" customFormat="false" ht="18.75" hidden="false" customHeight="true" outlineLevel="0" collapsed="false">
      <c r="B31" s="27" t="s">
        <v>38</v>
      </c>
      <c r="C31" s="28" t="n">
        <v>1000</v>
      </c>
      <c r="D31" s="19" t="n">
        <f aca="false">IFERROR(D30+C31,0)</f>
        <v>10000</v>
      </c>
      <c r="E31" s="28" t="n">
        <v>19100</v>
      </c>
      <c r="F31" s="29" t="n">
        <f aca="false">IFERROR((E31-E30-C31)/E30,"")</f>
        <v>-0.0054945054945055</v>
      </c>
    </row>
    <row r="32" customFormat="false" ht="18.75" hidden="false" customHeight="true" outlineLevel="0" collapsed="false">
      <c r="B32" s="27" t="s">
        <v>39</v>
      </c>
      <c r="C32" s="28"/>
      <c r="D32" s="13" t="n">
        <f aca="false">IFERROR(D31+C32,0)</f>
        <v>10000</v>
      </c>
      <c r="E32" s="28"/>
      <c r="F32" s="29" t="n">
        <f aca="false">IFERROR((E32-E31-C32)/E31,"")</f>
        <v>-1</v>
      </c>
    </row>
    <row r="33" customFormat="false" ht="18.75" hidden="false" customHeight="true" outlineLevel="0" collapsed="false">
      <c r="B33" s="27" t="s">
        <v>40</v>
      </c>
      <c r="C33" s="28"/>
      <c r="D33" s="19" t="n">
        <f aca="false">IFERROR(D32+C33,0)</f>
        <v>10000</v>
      </c>
      <c r="E33" s="28"/>
      <c r="F33" s="29" t="str">
        <f aca="false">IFERROR((E33-E32-C33)/E32,"")</f>
        <v/>
      </c>
    </row>
    <row r="35" customFormat="false" ht="18" hidden="false" customHeight="true" outlineLevel="0" collapsed="false">
      <c r="B35" s="30" t="s">
        <v>41</v>
      </c>
      <c r="C35" s="30"/>
      <c r="D35" s="30"/>
      <c r="E35" s="30"/>
      <c r="F35" s="30"/>
      <c r="G35" s="30"/>
      <c r="H35" s="30"/>
    </row>
  </sheetData>
  <mergeCells count="7">
    <mergeCell ref="B2:H2"/>
    <mergeCell ref="B3:H3"/>
    <mergeCell ref="B4:H4"/>
    <mergeCell ref="B10:D10"/>
    <mergeCell ref="E10:H10"/>
    <mergeCell ref="B20:H20"/>
    <mergeCell ref="B35:H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17D3C"/>
    <pageSetUpPr fitToPage="tru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9" min="8" style="0" width="13"/>
    <col collapsed="false" customWidth="true" hidden="false" outlineLevel="0" max="11" min="10" style="0" width="16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2"/>
  </cols>
  <sheetData>
    <row r="1" customFormat="false" ht="31.5" hidden="false" customHeight="true" outlineLevel="0" collapsed="false">
      <c r="A1" s="26" t="s">
        <v>42</v>
      </c>
      <c r="B1" s="26" t="s">
        <v>43</v>
      </c>
      <c r="C1" s="26" t="s">
        <v>10</v>
      </c>
      <c r="D1" s="26" t="s">
        <v>44</v>
      </c>
      <c r="E1" s="26" t="s">
        <v>45</v>
      </c>
      <c r="F1" s="26" t="s">
        <v>46</v>
      </c>
      <c r="G1" s="26" t="s">
        <v>47</v>
      </c>
      <c r="H1" s="26" t="s">
        <v>48</v>
      </c>
      <c r="I1" s="26" t="s">
        <v>49</v>
      </c>
      <c r="J1" s="26" t="s">
        <v>50</v>
      </c>
      <c r="K1" s="26" t="s">
        <v>51</v>
      </c>
      <c r="L1" s="26" t="s">
        <v>52</v>
      </c>
      <c r="M1" s="26" t="s">
        <v>53</v>
      </c>
      <c r="N1" s="26" t="s">
        <v>54</v>
      </c>
    </row>
    <row r="2" customFormat="false" ht="21" hidden="false" customHeight="true" outlineLevel="0" collapsed="false">
      <c r="A2" s="31" t="s">
        <v>55</v>
      </c>
      <c r="B2" s="32" t="s">
        <v>56</v>
      </c>
      <c r="C2" s="32" t="s">
        <v>17</v>
      </c>
      <c r="D2" s="33" t="n">
        <v>45</v>
      </c>
      <c r="E2" s="34" t="n">
        <v>68.2</v>
      </c>
      <c r="F2" s="35" t="s">
        <v>57</v>
      </c>
      <c r="G2" s="36" t="n">
        <f aca="false">IFERROR(D2*E2,"")</f>
        <v>3069</v>
      </c>
      <c r="H2" s="34" t="n">
        <v>102.4</v>
      </c>
      <c r="I2" s="32" t="s">
        <v>58</v>
      </c>
      <c r="J2" s="37" t="n">
        <f aca="false">IFERROR(D2*H2,"")</f>
        <v>4608</v>
      </c>
      <c r="K2" s="36" t="n">
        <f aca="false">IFERROR(J2-G2,"")</f>
        <v>1539</v>
      </c>
      <c r="L2" s="29" t="n">
        <f aca="false">IFERROR(K2/G2,"")</f>
        <v>0.501466275659824</v>
      </c>
      <c r="M2" s="34" t="n">
        <v>0</v>
      </c>
      <c r="N2" s="38"/>
    </row>
    <row r="3" customFormat="false" ht="21" hidden="false" customHeight="true" outlineLevel="0" collapsed="false">
      <c r="A3" s="39" t="s">
        <v>59</v>
      </c>
      <c r="B3" s="32" t="s">
        <v>60</v>
      </c>
      <c r="C3" s="32" t="s">
        <v>17</v>
      </c>
      <c r="D3" s="33" t="n">
        <v>30</v>
      </c>
      <c r="E3" s="34" t="n">
        <v>412.8</v>
      </c>
      <c r="F3" s="35" t="s">
        <v>61</v>
      </c>
      <c r="G3" s="36" t="n">
        <f aca="false">IFERROR(D3*E3,"")</f>
        <v>12384</v>
      </c>
      <c r="H3" s="34" t="n">
        <v>580.6</v>
      </c>
      <c r="I3" s="32" t="s">
        <v>58</v>
      </c>
      <c r="J3" s="37" t="n">
        <f aca="false">IFERROR(D3*H3,"")</f>
        <v>17418</v>
      </c>
      <c r="K3" s="36" t="n">
        <f aca="false">IFERROR(J3-G3,"")</f>
        <v>5034</v>
      </c>
      <c r="L3" s="29" t="n">
        <f aca="false">IFERROR(K3/G3,"")</f>
        <v>0.406492248062016</v>
      </c>
      <c r="M3" s="34" t="n">
        <v>0</v>
      </c>
      <c r="N3" s="38" t="n">
        <v>0.0015</v>
      </c>
    </row>
    <row r="4" customFormat="false" ht="21" hidden="false" customHeight="true" outlineLevel="0" collapsed="false">
      <c r="A4" s="31" t="s">
        <v>62</v>
      </c>
      <c r="B4" s="32" t="s">
        <v>63</v>
      </c>
      <c r="C4" s="32" t="s">
        <v>16</v>
      </c>
      <c r="D4" s="33" t="n">
        <v>18</v>
      </c>
      <c r="E4" s="34" t="n">
        <v>118.5</v>
      </c>
      <c r="F4" s="35" t="s">
        <v>64</v>
      </c>
      <c r="G4" s="36" t="n">
        <f aca="false">IFERROR(D4*E4,"")</f>
        <v>2133</v>
      </c>
      <c r="H4" s="34" t="n">
        <v>192.3</v>
      </c>
      <c r="I4" s="32" t="s">
        <v>58</v>
      </c>
      <c r="J4" s="37" t="n">
        <f aca="false">IFERROR(D4*H4,"")</f>
        <v>3461.4</v>
      </c>
      <c r="K4" s="36" t="n">
        <f aca="false">IFERROR(J4-G4,"")</f>
        <v>1328.4</v>
      </c>
      <c r="L4" s="29" t="n">
        <f aca="false">IFERROR(K4/G4,"")</f>
        <v>0.622784810126582</v>
      </c>
      <c r="M4" s="34" t="n">
        <v>126</v>
      </c>
      <c r="N4" s="38" t="n">
        <v>0.0138</v>
      </c>
    </row>
    <row r="5" customFormat="false" ht="21" hidden="false" customHeight="true" outlineLevel="0" collapsed="false">
      <c r="A5" s="39" t="s">
        <v>65</v>
      </c>
      <c r="B5" s="32" t="s">
        <v>66</v>
      </c>
      <c r="C5" s="32" t="s">
        <v>16</v>
      </c>
      <c r="D5" s="33" t="n">
        <v>22</v>
      </c>
      <c r="E5" s="34" t="n">
        <v>132.4</v>
      </c>
      <c r="F5" s="35" t="s">
        <v>67</v>
      </c>
      <c r="G5" s="36" t="n">
        <f aca="false">IFERROR(D5*E5,"")</f>
        <v>2912.8</v>
      </c>
      <c r="H5" s="34" t="n">
        <v>178.8</v>
      </c>
      <c r="I5" s="32" t="s">
        <v>58</v>
      </c>
      <c r="J5" s="37" t="n">
        <f aca="false">IFERROR(D5*H5,"")</f>
        <v>3933.6</v>
      </c>
      <c r="K5" s="36" t="n">
        <f aca="false">IFERROR(J5-G5,"")</f>
        <v>1020.8</v>
      </c>
      <c r="L5" s="29" t="n">
        <f aca="false">IFERROR(K5/G5,"")</f>
        <v>0.350453172205438</v>
      </c>
      <c r="M5" s="34" t="n">
        <v>220</v>
      </c>
      <c r="N5" s="38" t="n">
        <v>0.028</v>
      </c>
    </row>
    <row r="6" customFormat="false" ht="21" hidden="false" customHeight="true" outlineLevel="0" collapsed="false">
      <c r="A6" s="31" t="s">
        <v>68</v>
      </c>
      <c r="B6" s="32" t="s">
        <v>69</v>
      </c>
      <c r="C6" s="32" t="s">
        <v>16</v>
      </c>
      <c r="D6" s="33" t="n">
        <v>40</v>
      </c>
      <c r="E6" s="34" t="n">
        <v>46.1</v>
      </c>
      <c r="F6" s="35" t="s">
        <v>70</v>
      </c>
      <c r="G6" s="36" t="n">
        <f aca="false">IFERROR(D6*E6,"")</f>
        <v>1844</v>
      </c>
      <c r="H6" s="34" t="n">
        <v>43.7</v>
      </c>
      <c r="I6" s="32" t="s">
        <v>58</v>
      </c>
      <c r="J6" s="37" t="n">
        <f aca="false">IFERROR(D6*H6,"")</f>
        <v>1748</v>
      </c>
      <c r="K6" s="36" t="n">
        <f aca="false">IFERROR(J6-G6,"")</f>
        <v>-96</v>
      </c>
      <c r="L6" s="29" t="n">
        <f aca="false">IFERROR(K6/G6,"")</f>
        <v>-0.052060737527115</v>
      </c>
      <c r="M6" s="34" t="n">
        <v>340</v>
      </c>
      <c r="N6" s="38" t="n">
        <v>0.078</v>
      </c>
    </row>
    <row r="7" customFormat="false" ht="21" hidden="false" customHeight="true" outlineLevel="0" collapsed="false">
      <c r="A7" s="39" t="s">
        <v>71</v>
      </c>
      <c r="B7" s="32" t="s">
        <v>72</v>
      </c>
      <c r="C7" s="32" t="s">
        <v>16</v>
      </c>
      <c r="D7" s="33" t="n">
        <v>15</v>
      </c>
      <c r="E7" s="34" t="n">
        <v>320</v>
      </c>
      <c r="F7" s="35" t="s">
        <v>73</v>
      </c>
      <c r="G7" s="36" t="n">
        <f aca="false">IFERROR(D7*E7,"")</f>
        <v>4800</v>
      </c>
      <c r="H7" s="34" t="n">
        <v>480.5</v>
      </c>
      <c r="I7" s="32" t="s">
        <v>58</v>
      </c>
      <c r="J7" s="37" t="n">
        <f aca="false">IFERROR(D7*H7,"")</f>
        <v>7207.5</v>
      </c>
      <c r="K7" s="36" t="n">
        <f aca="false">IFERROR(J7-G7,"")</f>
        <v>2407.5</v>
      </c>
      <c r="L7" s="29" t="n">
        <f aca="false">IFERROR(K7/G7,"")</f>
        <v>0.5015625</v>
      </c>
      <c r="M7" s="34" t="n">
        <v>0</v>
      </c>
      <c r="N7" s="38" t="n">
        <v>0.0105</v>
      </c>
    </row>
    <row r="8" customFormat="false" ht="21" hidden="false" customHeight="true" outlineLevel="0" collapsed="false">
      <c r="A8" s="31" t="s">
        <v>74</v>
      </c>
      <c r="B8" s="32" t="s">
        <v>75</v>
      </c>
      <c r="C8" s="32" t="s">
        <v>16</v>
      </c>
      <c r="D8" s="33" t="n">
        <v>12</v>
      </c>
      <c r="E8" s="34" t="n">
        <v>265.3</v>
      </c>
      <c r="F8" s="35" t="s">
        <v>76</v>
      </c>
      <c r="G8" s="36" t="n">
        <f aca="false">IFERROR(D8*E8,"")</f>
        <v>3183.6</v>
      </c>
      <c r="H8" s="34" t="n">
        <v>395.8</v>
      </c>
      <c r="I8" s="32" t="s">
        <v>77</v>
      </c>
      <c r="J8" s="37" t="n">
        <f aca="false">IFERROR(D8*H8,"")</f>
        <v>4749.6</v>
      </c>
      <c r="K8" s="36" t="n">
        <f aca="false">IFERROR(J8-G8,"")</f>
        <v>1566</v>
      </c>
      <c r="L8" s="29" t="n">
        <f aca="false">IFERROR(K8/G8,"")</f>
        <v>0.491895966830004</v>
      </c>
      <c r="M8" s="34" t="n">
        <v>75</v>
      </c>
      <c r="N8" s="38" t="n">
        <v>0.0075</v>
      </c>
    </row>
    <row r="9" customFormat="false" ht="21" hidden="false" customHeight="true" outlineLevel="0" collapsed="false">
      <c r="A9" s="39" t="s">
        <v>78</v>
      </c>
      <c r="B9" s="32" t="s">
        <v>79</v>
      </c>
      <c r="C9" s="32" t="s">
        <v>17</v>
      </c>
      <c r="D9" s="33" t="n">
        <v>50</v>
      </c>
      <c r="E9" s="34" t="n">
        <v>36.8</v>
      </c>
      <c r="F9" s="35" t="s">
        <v>80</v>
      </c>
      <c r="G9" s="36" t="n">
        <f aca="false">IFERROR(D9*E9,"")</f>
        <v>1840</v>
      </c>
      <c r="H9" s="34" t="n">
        <v>42.1</v>
      </c>
      <c r="I9" s="32" t="s">
        <v>58</v>
      </c>
      <c r="J9" s="37" t="n">
        <f aca="false">IFERROR(D9*H9,"")</f>
        <v>2105</v>
      </c>
      <c r="K9" s="36" t="n">
        <f aca="false">IFERROR(J9-G9,"")</f>
        <v>265</v>
      </c>
      <c r="L9" s="29" t="n">
        <f aca="false">IFERROR(K9/G9,"")</f>
        <v>0.144021739130435</v>
      </c>
      <c r="M9" s="34" t="n">
        <v>0</v>
      </c>
      <c r="N9" s="38"/>
    </row>
    <row r="10" customFormat="false" ht="21" hidden="false" customHeight="true" outlineLevel="0" collapsed="false">
      <c r="A10" s="31" t="s">
        <v>81</v>
      </c>
      <c r="B10" s="32" t="s">
        <v>82</v>
      </c>
      <c r="C10" s="32" t="s">
        <v>19</v>
      </c>
      <c r="D10" s="33" t="n">
        <v>20</v>
      </c>
      <c r="E10" s="34" t="n">
        <v>158.4</v>
      </c>
      <c r="F10" s="35" t="s">
        <v>83</v>
      </c>
      <c r="G10" s="36" t="n">
        <f aca="false">IFERROR(D10*E10,"")</f>
        <v>3168</v>
      </c>
      <c r="H10" s="34" t="n">
        <v>234.6</v>
      </c>
      <c r="I10" s="32" t="s">
        <v>58</v>
      </c>
      <c r="J10" s="37" t="n">
        <f aca="false">IFERROR(D10*H10,"")</f>
        <v>4692</v>
      </c>
      <c r="K10" s="36" t="n">
        <f aca="false">IFERROR(J10-G10,"")</f>
        <v>1524</v>
      </c>
      <c r="L10" s="29" t="n">
        <f aca="false">IFERROR(K10/G10,"")</f>
        <v>0.481060606060606</v>
      </c>
      <c r="M10" s="34" t="n">
        <v>0</v>
      </c>
      <c r="N10" s="38"/>
    </row>
    <row r="11" customFormat="false" ht="21" hidden="false" customHeight="true" outlineLevel="0" collapsed="false">
      <c r="A11" s="39" t="s">
        <v>84</v>
      </c>
      <c r="B11" s="32" t="s">
        <v>85</v>
      </c>
      <c r="C11" s="32" t="s">
        <v>18</v>
      </c>
      <c r="D11" s="33" t="n">
        <v>1000</v>
      </c>
      <c r="E11" s="34" t="n">
        <v>97.2</v>
      </c>
      <c r="F11" s="35" t="s">
        <v>86</v>
      </c>
      <c r="G11" s="36" t="n">
        <f aca="false">IFERROR(D11*E11,"")</f>
        <v>97200</v>
      </c>
      <c r="H11" s="34" t="n">
        <v>94.8</v>
      </c>
      <c r="I11" s="32" t="s">
        <v>58</v>
      </c>
      <c r="J11" s="37" t="n">
        <f aca="false">IFERROR(D11*H11,"")</f>
        <v>94800</v>
      </c>
      <c r="K11" s="36" t="n">
        <f aca="false">IFERROR(J11-G11,"")</f>
        <v>-2400</v>
      </c>
      <c r="L11" s="29" t="n">
        <f aca="false">IFERROR(K11/G11,"")</f>
        <v>-0.0246913580246914</v>
      </c>
      <c r="M11" s="34" t="n">
        <v>3000</v>
      </c>
      <c r="N11" s="38" t="n">
        <v>0.031</v>
      </c>
    </row>
    <row r="12" customFormat="false" ht="21" hidden="false" customHeight="true" outlineLevel="0" collapsed="false">
      <c r="A12" s="31" t="s">
        <v>87</v>
      </c>
      <c r="B12" s="32" t="s">
        <v>88</v>
      </c>
      <c r="C12" s="32" t="s">
        <v>16</v>
      </c>
      <c r="D12" s="33" t="n">
        <v>35</v>
      </c>
      <c r="E12" s="34" t="n">
        <v>21.5</v>
      </c>
      <c r="F12" s="35" t="s">
        <v>89</v>
      </c>
      <c r="G12" s="36" t="n">
        <f aca="false">IFERROR(D12*E12,"")</f>
        <v>752.5</v>
      </c>
      <c r="H12" s="34" t="n">
        <v>28.4</v>
      </c>
      <c r="I12" s="32" t="s">
        <v>58</v>
      </c>
      <c r="J12" s="37" t="n">
        <f aca="false">IFERROR(D12*H12,"")</f>
        <v>994</v>
      </c>
      <c r="K12" s="36" t="n">
        <f aca="false">IFERROR(J12-G12,"")</f>
        <v>241.5</v>
      </c>
      <c r="L12" s="29" t="n">
        <f aca="false">IFERROR(K12/G12,"")</f>
        <v>0.32093023255814</v>
      </c>
      <c r="M12" s="34" t="n">
        <v>140</v>
      </c>
      <c r="N12" s="38" t="n">
        <v>0.04</v>
      </c>
    </row>
    <row r="13" customFormat="false" ht="21" hidden="false" customHeight="true" outlineLevel="0" collapsed="false">
      <c r="A13" s="39" t="s">
        <v>90</v>
      </c>
      <c r="B13" s="32" t="s">
        <v>91</v>
      </c>
      <c r="C13" s="32" t="s">
        <v>16</v>
      </c>
      <c r="D13" s="33" t="n">
        <v>10</v>
      </c>
      <c r="E13" s="34" t="n">
        <v>198.6</v>
      </c>
      <c r="F13" s="35" t="s">
        <v>92</v>
      </c>
      <c r="G13" s="36" t="n">
        <f aca="false">IFERROR(D13*E13,"")</f>
        <v>1986</v>
      </c>
      <c r="H13" s="34" t="n">
        <v>276.4</v>
      </c>
      <c r="I13" s="32" t="s">
        <v>58</v>
      </c>
      <c r="J13" s="37" t="n">
        <f aca="false">IFERROR(D13*H13,"")</f>
        <v>2764</v>
      </c>
      <c r="K13" s="36" t="n">
        <f aca="false">IFERROR(J13-G13,"")</f>
        <v>778</v>
      </c>
      <c r="L13" s="29" t="n">
        <f aca="false">IFERROR(K13/G13,"")</f>
        <v>0.391742195367573</v>
      </c>
      <c r="M13" s="34" t="n">
        <v>146</v>
      </c>
      <c r="N13" s="38" t="n">
        <v>0.053</v>
      </c>
    </row>
    <row r="14" customFormat="false" ht="19.5" hidden="false" customHeight="true" outlineLevel="0" collapsed="false">
      <c r="A14" s="40"/>
      <c r="B14" s="41"/>
      <c r="C14" s="41"/>
      <c r="D14" s="41"/>
      <c r="E14" s="41"/>
      <c r="F14" s="41"/>
      <c r="G14" s="42" t="n">
        <f aca="false">IFERROR(D14*E14,"")</f>
        <v>0</v>
      </c>
      <c r="H14" s="41"/>
      <c r="I14" s="41"/>
      <c r="J14" s="42" t="n">
        <f aca="false">IFERROR(D14*H14,"")</f>
        <v>0</v>
      </c>
      <c r="K14" s="42" t="n">
        <f aca="false">IFERROR(J14-G14,"")</f>
        <v>0</v>
      </c>
      <c r="L14" s="43" t="str">
        <f aca="false">IFERROR(K14/G14,"")</f>
        <v/>
      </c>
      <c r="M14" s="41"/>
      <c r="N14" s="41"/>
    </row>
    <row r="15" customFormat="false" ht="19.5" hidden="false" customHeight="true" outlineLevel="0" collapsed="false">
      <c r="A15" s="44"/>
      <c r="B15" s="41"/>
      <c r="C15" s="41"/>
      <c r="D15" s="41"/>
      <c r="E15" s="41"/>
      <c r="F15" s="41"/>
      <c r="G15" s="42" t="n">
        <f aca="false">IFERROR(D15*E15,"")</f>
        <v>0</v>
      </c>
      <c r="H15" s="41"/>
      <c r="I15" s="41"/>
      <c r="J15" s="42" t="n">
        <f aca="false">IFERROR(D15*H15,"")</f>
        <v>0</v>
      </c>
      <c r="K15" s="42" t="n">
        <f aca="false">IFERROR(J15-G15,"")</f>
        <v>0</v>
      </c>
      <c r="L15" s="43" t="str">
        <f aca="false">IFERROR(K15/G15,"")</f>
        <v/>
      </c>
      <c r="M15" s="41"/>
      <c r="N15" s="41"/>
    </row>
    <row r="16" customFormat="false" ht="19.5" hidden="false" customHeight="true" outlineLevel="0" collapsed="false">
      <c r="A16" s="40"/>
      <c r="B16" s="41"/>
      <c r="C16" s="41"/>
      <c r="D16" s="41"/>
      <c r="E16" s="41"/>
      <c r="F16" s="41"/>
      <c r="G16" s="42" t="n">
        <f aca="false">IFERROR(D16*E16,"")</f>
        <v>0</v>
      </c>
      <c r="H16" s="41"/>
      <c r="I16" s="41"/>
      <c r="J16" s="42" t="n">
        <f aca="false">IFERROR(D16*H16,"")</f>
        <v>0</v>
      </c>
      <c r="K16" s="42" t="n">
        <f aca="false">IFERROR(J16-G16,"")</f>
        <v>0</v>
      </c>
      <c r="L16" s="43" t="str">
        <f aca="false">IFERROR(K16/G16,"")</f>
        <v/>
      </c>
      <c r="M16" s="41"/>
      <c r="N16" s="41"/>
    </row>
    <row r="17" customFormat="false" ht="19.5" hidden="false" customHeight="true" outlineLevel="0" collapsed="false">
      <c r="A17" s="44"/>
      <c r="B17" s="41"/>
      <c r="C17" s="41"/>
      <c r="D17" s="41"/>
      <c r="E17" s="41"/>
      <c r="F17" s="41"/>
      <c r="G17" s="42" t="n">
        <f aca="false">IFERROR(D17*E17,"")</f>
        <v>0</v>
      </c>
      <c r="H17" s="41"/>
      <c r="I17" s="41"/>
      <c r="J17" s="42" t="n">
        <f aca="false">IFERROR(D17*H17,"")</f>
        <v>0</v>
      </c>
      <c r="K17" s="42" t="n">
        <f aca="false">IFERROR(J17-G17,"")</f>
        <v>0</v>
      </c>
      <c r="L17" s="43" t="str">
        <f aca="false">IFERROR(K17/G17,"")</f>
        <v/>
      </c>
      <c r="M17" s="41"/>
      <c r="N17" s="41"/>
    </row>
    <row r="18" customFormat="false" ht="19.5" hidden="false" customHeight="true" outlineLevel="0" collapsed="false">
      <c r="A18" s="40"/>
      <c r="B18" s="41"/>
      <c r="C18" s="41"/>
      <c r="D18" s="41"/>
      <c r="E18" s="41"/>
      <c r="F18" s="41"/>
      <c r="G18" s="42" t="n">
        <f aca="false">IFERROR(D18*E18,"")</f>
        <v>0</v>
      </c>
      <c r="H18" s="41"/>
      <c r="I18" s="41"/>
      <c r="J18" s="42" t="n">
        <f aca="false">IFERROR(D18*H18,"")</f>
        <v>0</v>
      </c>
      <c r="K18" s="42" t="n">
        <f aca="false">IFERROR(J18-G18,"")</f>
        <v>0</v>
      </c>
      <c r="L18" s="43" t="str">
        <f aca="false">IFERROR(K18/G18,"")</f>
        <v/>
      </c>
      <c r="M18" s="41"/>
      <c r="N18" s="41"/>
    </row>
    <row r="19" customFormat="false" ht="19.5" hidden="false" customHeight="true" outlineLevel="0" collapsed="false">
      <c r="A19" s="44"/>
      <c r="B19" s="41"/>
      <c r="C19" s="41"/>
      <c r="D19" s="41"/>
      <c r="E19" s="41"/>
      <c r="F19" s="41"/>
      <c r="G19" s="42" t="n">
        <f aca="false">IFERROR(D19*E19,"")</f>
        <v>0</v>
      </c>
      <c r="H19" s="41"/>
      <c r="I19" s="41"/>
      <c r="J19" s="42" t="n">
        <f aca="false">IFERROR(D19*H19,"")</f>
        <v>0</v>
      </c>
      <c r="K19" s="42" t="n">
        <f aca="false">IFERROR(J19-G19,"")</f>
        <v>0</v>
      </c>
      <c r="L19" s="43" t="str">
        <f aca="false">IFERROR(K19/G19,"")</f>
        <v/>
      </c>
      <c r="M19" s="41"/>
      <c r="N19" s="41"/>
    </row>
    <row r="20" customFormat="false" ht="19.5" hidden="false" customHeight="true" outlineLevel="0" collapsed="false">
      <c r="A20" s="40"/>
      <c r="B20" s="41"/>
      <c r="C20" s="41"/>
      <c r="D20" s="41"/>
      <c r="E20" s="41"/>
      <c r="F20" s="41"/>
      <c r="G20" s="42" t="n">
        <f aca="false">IFERROR(D20*E20,"")</f>
        <v>0</v>
      </c>
      <c r="H20" s="41"/>
      <c r="I20" s="41"/>
      <c r="J20" s="42" t="n">
        <f aca="false">IFERROR(D20*H20,"")</f>
        <v>0</v>
      </c>
      <c r="K20" s="42" t="n">
        <f aca="false">IFERROR(J20-G20,"")</f>
        <v>0</v>
      </c>
      <c r="L20" s="43" t="str">
        <f aca="false">IFERROR(K20/G20,"")</f>
        <v/>
      </c>
      <c r="M20" s="41"/>
      <c r="N20" s="41"/>
    </row>
    <row r="21" customFormat="false" ht="19.5" hidden="false" customHeight="true" outlineLevel="0" collapsed="false">
      <c r="A21" s="44"/>
      <c r="B21" s="41"/>
      <c r="C21" s="41"/>
      <c r="D21" s="41"/>
      <c r="E21" s="41"/>
      <c r="F21" s="41"/>
      <c r="G21" s="42" t="n">
        <f aca="false">IFERROR(D21*E21,"")</f>
        <v>0</v>
      </c>
      <c r="H21" s="41"/>
      <c r="I21" s="41"/>
      <c r="J21" s="42" t="n">
        <f aca="false">IFERROR(D21*H21,"")</f>
        <v>0</v>
      </c>
      <c r="K21" s="42" t="n">
        <f aca="false">IFERROR(J21-G21,"")</f>
        <v>0</v>
      </c>
      <c r="L21" s="43" t="str">
        <f aca="false">IFERROR(K21/G21,"")</f>
        <v/>
      </c>
      <c r="M21" s="41"/>
      <c r="N21" s="41"/>
    </row>
    <row r="22" customFormat="false" ht="19.5" hidden="false" customHeight="true" outlineLevel="0" collapsed="false">
      <c r="A22" s="40"/>
      <c r="B22" s="41"/>
      <c r="C22" s="41"/>
      <c r="D22" s="41"/>
      <c r="E22" s="41"/>
      <c r="F22" s="41"/>
      <c r="G22" s="42" t="n">
        <f aca="false">IFERROR(D22*E22,"")</f>
        <v>0</v>
      </c>
      <c r="H22" s="41"/>
      <c r="I22" s="41"/>
      <c r="J22" s="42" t="n">
        <f aca="false">IFERROR(D22*H22,"")</f>
        <v>0</v>
      </c>
      <c r="K22" s="42" t="n">
        <f aca="false">IFERROR(J22-G22,"")</f>
        <v>0</v>
      </c>
      <c r="L22" s="43" t="str">
        <f aca="false">IFERROR(K22/G22,"")</f>
        <v/>
      </c>
      <c r="M22" s="41"/>
      <c r="N22" s="41"/>
    </row>
    <row r="23" customFormat="false" ht="19.5" hidden="false" customHeight="true" outlineLevel="0" collapsed="false">
      <c r="A23" s="44"/>
      <c r="B23" s="41"/>
      <c r="C23" s="41"/>
      <c r="D23" s="41"/>
      <c r="E23" s="41"/>
      <c r="F23" s="41"/>
      <c r="G23" s="42" t="n">
        <f aca="false">IFERROR(D23*E23,"")</f>
        <v>0</v>
      </c>
      <c r="H23" s="41"/>
      <c r="I23" s="41"/>
      <c r="J23" s="42" t="n">
        <f aca="false">IFERROR(D23*H23,"")</f>
        <v>0</v>
      </c>
      <c r="K23" s="42" t="n">
        <f aca="false">IFERROR(J23-G23,"")</f>
        <v>0</v>
      </c>
      <c r="L23" s="43" t="str">
        <f aca="false">IFERROR(K23/G23,"")</f>
        <v/>
      </c>
      <c r="M23" s="41"/>
      <c r="N23" s="41"/>
    </row>
    <row r="24" customFormat="false" ht="19.5" hidden="false" customHeight="true" outlineLevel="0" collapsed="false">
      <c r="A24" s="40"/>
      <c r="B24" s="41"/>
      <c r="C24" s="41"/>
      <c r="D24" s="41"/>
      <c r="E24" s="41"/>
      <c r="F24" s="41"/>
      <c r="G24" s="42" t="n">
        <f aca="false">IFERROR(D24*E24,"")</f>
        <v>0</v>
      </c>
      <c r="H24" s="41"/>
      <c r="I24" s="41"/>
      <c r="J24" s="42" t="n">
        <f aca="false">IFERROR(D24*H24,"")</f>
        <v>0</v>
      </c>
      <c r="K24" s="42" t="n">
        <f aca="false">IFERROR(J24-G24,"")</f>
        <v>0</v>
      </c>
      <c r="L24" s="43" t="str">
        <f aca="false">IFERROR(K24/G24,"")</f>
        <v/>
      </c>
      <c r="M24" s="41"/>
      <c r="N24" s="41"/>
    </row>
    <row r="25" customFormat="false" ht="19.5" hidden="false" customHeight="true" outlineLevel="0" collapsed="false">
      <c r="A25" s="44"/>
      <c r="B25" s="41"/>
      <c r="C25" s="41"/>
      <c r="D25" s="41"/>
      <c r="E25" s="41"/>
      <c r="F25" s="41"/>
      <c r="G25" s="42" t="n">
        <f aca="false">IFERROR(D25*E25,"")</f>
        <v>0</v>
      </c>
      <c r="H25" s="41"/>
      <c r="I25" s="41"/>
      <c r="J25" s="42" t="n">
        <f aca="false">IFERROR(D25*H25,"")</f>
        <v>0</v>
      </c>
      <c r="K25" s="42" t="n">
        <f aca="false">IFERROR(J25-G25,"")</f>
        <v>0</v>
      </c>
      <c r="L25" s="43" t="str">
        <f aca="false">IFERROR(K25/G25,"")</f>
        <v/>
      </c>
      <c r="M25" s="41"/>
      <c r="N25" s="41"/>
    </row>
    <row r="26" customFormat="false" ht="19.5" hidden="false" customHeight="true" outlineLevel="0" collapsed="false">
      <c r="A26" s="40"/>
      <c r="B26" s="41"/>
      <c r="C26" s="41"/>
      <c r="D26" s="41"/>
      <c r="E26" s="41"/>
      <c r="F26" s="41"/>
      <c r="G26" s="42" t="n">
        <f aca="false">IFERROR(D26*E26,"")</f>
        <v>0</v>
      </c>
      <c r="H26" s="41"/>
      <c r="I26" s="41"/>
      <c r="J26" s="42" t="n">
        <f aca="false">IFERROR(D26*H26,"")</f>
        <v>0</v>
      </c>
      <c r="K26" s="42" t="n">
        <f aca="false">IFERROR(J26-G26,"")</f>
        <v>0</v>
      </c>
      <c r="L26" s="43" t="str">
        <f aca="false">IFERROR(K26/G26,"")</f>
        <v/>
      </c>
      <c r="M26" s="41"/>
      <c r="N26" s="41"/>
    </row>
    <row r="27" customFormat="false" ht="19.5" hidden="false" customHeight="true" outlineLevel="0" collapsed="false">
      <c r="A27" s="44"/>
      <c r="B27" s="41"/>
      <c r="C27" s="41"/>
      <c r="D27" s="41"/>
      <c r="E27" s="41"/>
      <c r="F27" s="41"/>
      <c r="G27" s="42" t="n">
        <f aca="false">IFERROR(D27*E27,"")</f>
        <v>0</v>
      </c>
      <c r="H27" s="41"/>
      <c r="I27" s="41"/>
      <c r="J27" s="42" t="n">
        <f aca="false">IFERROR(D27*H27,"")</f>
        <v>0</v>
      </c>
      <c r="K27" s="42" t="n">
        <f aca="false">IFERROR(J27-G27,"")</f>
        <v>0</v>
      </c>
      <c r="L27" s="43" t="str">
        <f aca="false">IFERROR(K27/G27,"")</f>
        <v/>
      </c>
      <c r="M27" s="41"/>
      <c r="N27" s="41"/>
    </row>
    <row r="28" customFormat="false" ht="19.5" hidden="false" customHeight="true" outlineLevel="0" collapsed="false">
      <c r="A28" s="40"/>
      <c r="B28" s="41"/>
      <c r="C28" s="41"/>
      <c r="D28" s="41"/>
      <c r="E28" s="41"/>
      <c r="F28" s="41"/>
      <c r="G28" s="42" t="n">
        <f aca="false">IFERROR(D28*E28,"")</f>
        <v>0</v>
      </c>
      <c r="H28" s="41"/>
      <c r="I28" s="41"/>
      <c r="J28" s="42" t="n">
        <f aca="false">IFERROR(D28*H28,"")</f>
        <v>0</v>
      </c>
      <c r="K28" s="42" t="n">
        <f aca="false">IFERROR(J28-G28,"")</f>
        <v>0</v>
      </c>
      <c r="L28" s="43" t="str">
        <f aca="false">IFERROR(K28/G28,"")</f>
        <v/>
      </c>
      <c r="M28" s="41"/>
      <c r="N28" s="41"/>
    </row>
    <row r="29" customFormat="false" ht="19.5" hidden="false" customHeight="true" outlineLevel="0" collapsed="false">
      <c r="A29" s="44"/>
      <c r="B29" s="41"/>
      <c r="C29" s="41"/>
      <c r="D29" s="41"/>
      <c r="E29" s="41"/>
      <c r="F29" s="41"/>
      <c r="G29" s="42" t="n">
        <f aca="false">IFERROR(D29*E29,"")</f>
        <v>0</v>
      </c>
      <c r="H29" s="41"/>
      <c r="I29" s="41"/>
      <c r="J29" s="42" t="n">
        <f aca="false">IFERROR(D29*H29,"")</f>
        <v>0</v>
      </c>
      <c r="K29" s="42" t="n">
        <f aca="false">IFERROR(J29-G29,"")</f>
        <v>0</v>
      </c>
      <c r="L29" s="43" t="str">
        <f aca="false">IFERROR(K29/G29,"")</f>
        <v/>
      </c>
      <c r="M29" s="41"/>
      <c r="N29" s="41"/>
    </row>
    <row r="30" customFormat="false" ht="19.5" hidden="false" customHeight="true" outlineLevel="0" collapsed="false">
      <c r="A30" s="40"/>
      <c r="B30" s="41"/>
      <c r="C30" s="41"/>
      <c r="D30" s="41"/>
      <c r="E30" s="41"/>
      <c r="F30" s="41"/>
      <c r="G30" s="42" t="n">
        <f aca="false">IFERROR(D30*E30,"")</f>
        <v>0</v>
      </c>
      <c r="H30" s="41"/>
      <c r="I30" s="41"/>
      <c r="J30" s="42" t="n">
        <f aca="false">IFERROR(D30*H30,"")</f>
        <v>0</v>
      </c>
      <c r="K30" s="42" t="n">
        <f aca="false">IFERROR(J30-G30,"")</f>
        <v>0</v>
      </c>
      <c r="L30" s="43" t="str">
        <f aca="false">IFERROR(K30/G30,"")</f>
        <v/>
      </c>
      <c r="M30" s="41"/>
      <c r="N30" s="41"/>
    </row>
    <row r="31" customFormat="false" ht="19.5" hidden="false" customHeight="true" outlineLevel="0" collapsed="false">
      <c r="A31" s="44"/>
      <c r="B31" s="41"/>
      <c r="C31" s="41"/>
      <c r="D31" s="41"/>
      <c r="E31" s="41"/>
      <c r="F31" s="41"/>
      <c r="G31" s="42" t="n">
        <f aca="false">IFERROR(D31*E31,"")</f>
        <v>0</v>
      </c>
      <c r="H31" s="41"/>
      <c r="I31" s="41"/>
      <c r="J31" s="42" t="n">
        <f aca="false">IFERROR(D31*H31,"")</f>
        <v>0</v>
      </c>
      <c r="K31" s="42" t="n">
        <f aca="false">IFERROR(J31-G31,"")</f>
        <v>0</v>
      </c>
      <c r="L31" s="43" t="str">
        <f aca="false">IFERROR(K31/G31,"")</f>
        <v/>
      </c>
      <c r="M31" s="41"/>
      <c r="N31" s="41"/>
    </row>
    <row r="32" customFormat="false" ht="19.5" hidden="false" customHeight="true" outlineLevel="0" collapsed="false">
      <c r="A32" s="40"/>
      <c r="B32" s="41"/>
      <c r="C32" s="41"/>
      <c r="D32" s="41"/>
      <c r="E32" s="41"/>
      <c r="F32" s="41"/>
      <c r="G32" s="42" t="n">
        <f aca="false">IFERROR(D32*E32,"")</f>
        <v>0</v>
      </c>
      <c r="H32" s="41"/>
      <c r="I32" s="41"/>
      <c r="J32" s="42" t="n">
        <f aca="false">IFERROR(D32*H32,"")</f>
        <v>0</v>
      </c>
      <c r="K32" s="42" t="n">
        <f aca="false">IFERROR(J32-G32,"")</f>
        <v>0</v>
      </c>
      <c r="L32" s="43" t="str">
        <f aca="false">IFERROR(K32/G32,"")</f>
        <v/>
      </c>
      <c r="M32" s="41"/>
      <c r="N32" s="41"/>
    </row>
    <row r="33" customFormat="false" ht="19.5" hidden="false" customHeight="true" outlineLevel="0" collapsed="false">
      <c r="A33" s="44"/>
      <c r="B33" s="41"/>
      <c r="C33" s="41"/>
      <c r="D33" s="41"/>
      <c r="E33" s="41"/>
      <c r="F33" s="41"/>
      <c r="G33" s="42" t="n">
        <f aca="false">IFERROR(D33*E33,"")</f>
        <v>0</v>
      </c>
      <c r="H33" s="41"/>
      <c r="I33" s="41"/>
      <c r="J33" s="42" t="n">
        <f aca="false">IFERROR(D33*H33,"")</f>
        <v>0</v>
      </c>
      <c r="K33" s="42" t="n">
        <f aca="false">IFERROR(J33-G33,"")</f>
        <v>0</v>
      </c>
      <c r="L33" s="43" t="str">
        <f aca="false">IFERROR(K33/G33,"")</f>
        <v/>
      </c>
      <c r="M33" s="41"/>
      <c r="N33" s="41"/>
    </row>
    <row r="34" customFormat="false" ht="19.5" hidden="false" customHeight="true" outlineLevel="0" collapsed="false">
      <c r="A34" s="40"/>
      <c r="B34" s="41"/>
      <c r="C34" s="41"/>
      <c r="D34" s="41"/>
      <c r="E34" s="41"/>
      <c r="F34" s="41"/>
      <c r="G34" s="42" t="n">
        <f aca="false">IFERROR(D34*E34,"")</f>
        <v>0</v>
      </c>
      <c r="H34" s="41"/>
      <c r="I34" s="41"/>
      <c r="J34" s="42" t="n">
        <f aca="false">IFERROR(D34*H34,"")</f>
        <v>0</v>
      </c>
      <c r="K34" s="42" t="n">
        <f aca="false">IFERROR(J34-G34,"")</f>
        <v>0</v>
      </c>
      <c r="L34" s="43" t="str">
        <f aca="false">IFERROR(K34/G34,"")</f>
        <v/>
      </c>
      <c r="M34" s="41"/>
      <c r="N34" s="41"/>
    </row>
    <row r="35" customFormat="false" ht="19.5" hidden="false" customHeight="true" outlineLevel="0" collapsed="false">
      <c r="A35" s="44"/>
      <c r="B35" s="41"/>
      <c r="C35" s="41"/>
      <c r="D35" s="41"/>
      <c r="E35" s="41"/>
      <c r="F35" s="41"/>
      <c r="G35" s="42" t="n">
        <f aca="false">IFERROR(D35*E35,"")</f>
        <v>0</v>
      </c>
      <c r="H35" s="41"/>
      <c r="I35" s="41"/>
      <c r="J35" s="42" t="n">
        <f aca="false">IFERROR(D35*H35,"")</f>
        <v>0</v>
      </c>
      <c r="K35" s="42" t="n">
        <f aca="false">IFERROR(J35-G35,"")</f>
        <v>0</v>
      </c>
      <c r="L35" s="43" t="str">
        <f aca="false">IFERROR(K35/G35,"")</f>
        <v/>
      </c>
      <c r="M35" s="41"/>
      <c r="N35" s="41"/>
    </row>
    <row r="36" customFormat="false" ht="19.5" hidden="false" customHeight="true" outlineLevel="0" collapsed="false">
      <c r="A36" s="40"/>
      <c r="B36" s="41"/>
      <c r="C36" s="41"/>
      <c r="D36" s="41"/>
      <c r="E36" s="41"/>
      <c r="F36" s="41"/>
      <c r="G36" s="42" t="n">
        <f aca="false">IFERROR(D36*E36,"")</f>
        <v>0</v>
      </c>
      <c r="H36" s="41"/>
      <c r="I36" s="41"/>
      <c r="J36" s="42" t="n">
        <f aca="false">IFERROR(D36*H36,"")</f>
        <v>0</v>
      </c>
      <c r="K36" s="42" t="n">
        <f aca="false">IFERROR(J36-G36,"")</f>
        <v>0</v>
      </c>
      <c r="L36" s="43" t="str">
        <f aca="false">IFERROR(K36/G36,"")</f>
        <v/>
      </c>
      <c r="M36" s="41"/>
      <c r="N36" s="41"/>
    </row>
    <row r="37" customFormat="false" ht="19.5" hidden="false" customHeight="true" outlineLevel="0" collapsed="false">
      <c r="A37" s="44"/>
      <c r="B37" s="41"/>
      <c r="C37" s="41"/>
      <c r="D37" s="41"/>
      <c r="E37" s="41"/>
      <c r="F37" s="41"/>
      <c r="G37" s="42" t="n">
        <f aca="false">IFERROR(D37*E37,"")</f>
        <v>0</v>
      </c>
      <c r="H37" s="41"/>
      <c r="I37" s="41"/>
      <c r="J37" s="42" t="n">
        <f aca="false">IFERROR(D37*H37,"")</f>
        <v>0</v>
      </c>
      <c r="K37" s="42" t="n">
        <f aca="false">IFERROR(J37-G37,"")</f>
        <v>0</v>
      </c>
      <c r="L37" s="43" t="str">
        <f aca="false">IFERROR(K37/G37,"")</f>
        <v/>
      </c>
      <c r="M37" s="41"/>
      <c r="N37" s="41"/>
    </row>
    <row r="38" customFormat="false" ht="19.5" hidden="false" customHeight="true" outlineLevel="0" collapsed="false">
      <c r="A38" s="40"/>
      <c r="B38" s="41"/>
      <c r="C38" s="41"/>
      <c r="D38" s="41"/>
      <c r="E38" s="41"/>
      <c r="F38" s="41"/>
      <c r="G38" s="42" t="n">
        <f aca="false">IFERROR(D38*E38,"")</f>
        <v>0</v>
      </c>
      <c r="H38" s="41"/>
      <c r="I38" s="41"/>
      <c r="J38" s="42" t="n">
        <f aca="false">IFERROR(D38*H38,"")</f>
        <v>0</v>
      </c>
      <c r="K38" s="42" t="n">
        <f aca="false">IFERROR(J38-G38,"")</f>
        <v>0</v>
      </c>
      <c r="L38" s="43" t="str">
        <f aca="false">IFERROR(K38/G38,"")</f>
        <v/>
      </c>
      <c r="M38" s="41"/>
      <c r="N38" s="41"/>
    </row>
    <row r="39" customFormat="false" ht="19.5" hidden="false" customHeight="true" outlineLevel="0" collapsed="false">
      <c r="A39" s="44"/>
      <c r="B39" s="41"/>
      <c r="C39" s="41"/>
      <c r="D39" s="41"/>
      <c r="E39" s="41"/>
      <c r="F39" s="41"/>
      <c r="G39" s="42" t="n">
        <f aca="false">IFERROR(D39*E39,"")</f>
        <v>0</v>
      </c>
      <c r="H39" s="41"/>
      <c r="I39" s="41"/>
      <c r="J39" s="42" t="n">
        <f aca="false">IFERROR(D39*H39,"")</f>
        <v>0</v>
      </c>
      <c r="K39" s="42" t="n">
        <f aca="false">IFERROR(J39-G39,"")</f>
        <v>0</v>
      </c>
      <c r="L39" s="43" t="str">
        <f aca="false">IFERROR(K39/G39,"")</f>
        <v/>
      </c>
      <c r="M39" s="41"/>
      <c r="N39" s="41"/>
    </row>
    <row r="40" customFormat="false" ht="19.5" hidden="false" customHeight="true" outlineLevel="0" collapsed="false">
      <c r="A40" s="40"/>
      <c r="B40" s="41"/>
      <c r="C40" s="41"/>
      <c r="D40" s="41"/>
      <c r="E40" s="41"/>
      <c r="F40" s="41"/>
      <c r="G40" s="42" t="n">
        <f aca="false">IFERROR(D40*E40,"")</f>
        <v>0</v>
      </c>
      <c r="H40" s="41"/>
      <c r="I40" s="41"/>
      <c r="J40" s="42" t="n">
        <f aca="false">IFERROR(D40*H40,"")</f>
        <v>0</v>
      </c>
      <c r="K40" s="42" t="n">
        <f aca="false">IFERROR(J40-G40,"")</f>
        <v>0</v>
      </c>
      <c r="L40" s="43" t="str">
        <f aca="false">IFERROR(K40/G40,"")</f>
        <v/>
      </c>
      <c r="M40" s="41"/>
      <c r="N40" s="41"/>
    </row>
    <row r="41" customFormat="false" ht="19.5" hidden="false" customHeight="true" outlineLevel="0" collapsed="false">
      <c r="A41" s="44"/>
      <c r="B41" s="41"/>
      <c r="C41" s="41"/>
      <c r="D41" s="41"/>
      <c r="E41" s="41"/>
      <c r="F41" s="41"/>
      <c r="G41" s="42" t="n">
        <f aca="false">IFERROR(D41*E41,"")</f>
        <v>0</v>
      </c>
      <c r="H41" s="41"/>
      <c r="I41" s="41"/>
      <c r="J41" s="42" t="n">
        <f aca="false">IFERROR(D41*H41,"")</f>
        <v>0</v>
      </c>
      <c r="K41" s="42" t="n">
        <f aca="false">IFERROR(J41-G41,"")</f>
        <v>0</v>
      </c>
      <c r="L41" s="43" t="str">
        <f aca="false">IFERROR(K41/G41,"")</f>
        <v/>
      </c>
      <c r="M41" s="41"/>
      <c r="N41" s="41"/>
    </row>
    <row r="42" customFormat="false" ht="19.5" hidden="false" customHeight="true" outlineLevel="0" collapsed="false">
      <c r="A42" s="40"/>
      <c r="B42" s="41"/>
      <c r="C42" s="41"/>
      <c r="D42" s="41"/>
      <c r="E42" s="41"/>
      <c r="F42" s="41"/>
      <c r="G42" s="42" t="n">
        <f aca="false">IFERROR(D42*E42,"")</f>
        <v>0</v>
      </c>
      <c r="H42" s="41"/>
      <c r="I42" s="41"/>
      <c r="J42" s="42" t="n">
        <f aca="false">IFERROR(D42*H42,"")</f>
        <v>0</v>
      </c>
      <c r="K42" s="42" t="n">
        <f aca="false">IFERROR(J42-G42,"")</f>
        <v>0</v>
      </c>
      <c r="L42" s="43" t="str">
        <f aca="false">IFERROR(K42/G42,"")</f>
        <v/>
      </c>
      <c r="M42" s="41"/>
      <c r="N42" s="41"/>
    </row>
    <row r="43" customFormat="false" ht="19.5" hidden="false" customHeight="true" outlineLevel="0" collapsed="false">
      <c r="A43" s="44"/>
      <c r="B43" s="41"/>
      <c r="C43" s="41"/>
      <c r="D43" s="41"/>
      <c r="E43" s="41"/>
      <c r="F43" s="41"/>
      <c r="G43" s="42" t="n">
        <f aca="false">IFERROR(D43*E43,"")</f>
        <v>0</v>
      </c>
      <c r="H43" s="41"/>
      <c r="I43" s="41"/>
      <c r="J43" s="42" t="n">
        <f aca="false">IFERROR(D43*H43,"")</f>
        <v>0</v>
      </c>
      <c r="K43" s="42" t="n">
        <f aca="false">IFERROR(J43-G43,"")</f>
        <v>0</v>
      </c>
      <c r="L43" s="43" t="str">
        <f aca="false">IFERROR(K43/G43,"")</f>
        <v/>
      </c>
      <c r="M43" s="41"/>
      <c r="N43" s="41"/>
    </row>
    <row r="44" customFormat="false" ht="19.5" hidden="false" customHeight="true" outlineLevel="0" collapsed="false">
      <c r="A44" s="40"/>
      <c r="B44" s="41"/>
      <c r="C44" s="41"/>
      <c r="D44" s="41"/>
      <c r="E44" s="41"/>
      <c r="F44" s="41"/>
      <c r="G44" s="42" t="n">
        <f aca="false">IFERROR(D44*E44,"")</f>
        <v>0</v>
      </c>
      <c r="H44" s="41"/>
      <c r="I44" s="41"/>
      <c r="J44" s="42" t="n">
        <f aca="false">IFERROR(D44*H44,"")</f>
        <v>0</v>
      </c>
      <c r="K44" s="42" t="n">
        <f aca="false">IFERROR(J44-G44,"")</f>
        <v>0</v>
      </c>
      <c r="L44" s="43" t="str">
        <f aca="false">IFERROR(K44/G44,"")</f>
        <v/>
      </c>
      <c r="M44" s="41"/>
      <c r="N44" s="41"/>
    </row>
    <row r="45" customFormat="false" ht="19.5" hidden="false" customHeight="true" outlineLevel="0" collapsed="false">
      <c r="A45" s="44"/>
      <c r="B45" s="41"/>
      <c r="C45" s="41"/>
      <c r="D45" s="41"/>
      <c r="E45" s="41"/>
      <c r="F45" s="41"/>
      <c r="G45" s="42" t="n">
        <f aca="false">IFERROR(D45*E45,"")</f>
        <v>0</v>
      </c>
      <c r="H45" s="41"/>
      <c r="I45" s="41"/>
      <c r="J45" s="42" t="n">
        <f aca="false">IFERROR(D45*H45,"")</f>
        <v>0</v>
      </c>
      <c r="K45" s="42" t="n">
        <f aca="false">IFERROR(J45-G45,"")</f>
        <v>0</v>
      </c>
      <c r="L45" s="43" t="str">
        <f aca="false">IFERROR(K45/G45,"")</f>
        <v/>
      </c>
      <c r="M45" s="41"/>
      <c r="N45" s="41"/>
    </row>
    <row r="46" customFormat="false" ht="19.5" hidden="false" customHeight="true" outlineLevel="0" collapsed="false">
      <c r="A46" s="40"/>
      <c r="B46" s="41"/>
      <c r="C46" s="41"/>
      <c r="D46" s="41"/>
      <c r="E46" s="41"/>
      <c r="F46" s="41"/>
      <c r="G46" s="42" t="n">
        <f aca="false">IFERROR(D46*E46,"")</f>
        <v>0</v>
      </c>
      <c r="H46" s="41"/>
      <c r="I46" s="41"/>
      <c r="J46" s="42" t="n">
        <f aca="false">IFERROR(D46*H46,"")</f>
        <v>0</v>
      </c>
      <c r="K46" s="42" t="n">
        <f aca="false">IFERROR(J46-G46,"")</f>
        <v>0</v>
      </c>
      <c r="L46" s="43" t="str">
        <f aca="false">IFERROR(K46/G46,"")</f>
        <v/>
      </c>
      <c r="M46" s="41"/>
      <c r="N46" s="41"/>
    </row>
    <row r="47" customFormat="false" ht="19.5" hidden="false" customHeight="true" outlineLevel="0" collapsed="false">
      <c r="A47" s="44"/>
      <c r="B47" s="41"/>
      <c r="C47" s="41"/>
      <c r="D47" s="41"/>
      <c r="E47" s="41"/>
      <c r="F47" s="41"/>
      <c r="G47" s="42" t="n">
        <f aca="false">IFERROR(D47*E47,"")</f>
        <v>0</v>
      </c>
      <c r="H47" s="41"/>
      <c r="I47" s="41"/>
      <c r="J47" s="42" t="n">
        <f aca="false">IFERROR(D47*H47,"")</f>
        <v>0</v>
      </c>
      <c r="K47" s="42" t="n">
        <f aca="false">IFERROR(J47-G47,"")</f>
        <v>0</v>
      </c>
      <c r="L47" s="43" t="str">
        <f aca="false">IFERROR(K47/G47,"")</f>
        <v/>
      </c>
      <c r="M47" s="41"/>
      <c r="N47" s="41"/>
    </row>
    <row r="48" customFormat="false" ht="19.5" hidden="false" customHeight="true" outlineLevel="0" collapsed="false">
      <c r="A48" s="40"/>
      <c r="B48" s="41"/>
      <c r="C48" s="41"/>
      <c r="D48" s="41"/>
      <c r="E48" s="41"/>
      <c r="F48" s="41"/>
      <c r="G48" s="42" t="n">
        <f aca="false">IFERROR(D48*E48,"")</f>
        <v>0</v>
      </c>
      <c r="H48" s="41"/>
      <c r="I48" s="41"/>
      <c r="J48" s="42" t="n">
        <f aca="false">IFERROR(D48*H48,"")</f>
        <v>0</v>
      </c>
      <c r="K48" s="42" t="n">
        <f aca="false">IFERROR(J48-G48,"")</f>
        <v>0</v>
      </c>
      <c r="L48" s="43" t="str">
        <f aca="false">IFERROR(K48/G48,"")</f>
        <v/>
      </c>
      <c r="M48" s="41"/>
      <c r="N48" s="41"/>
    </row>
    <row r="49" customFormat="false" ht="19.5" hidden="false" customHeight="true" outlineLevel="0" collapsed="false">
      <c r="A49" s="44"/>
      <c r="B49" s="41"/>
      <c r="C49" s="41"/>
      <c r="D49" s="41"/>
      <c r="E49" s="41"/>
      <c r="F49" s="41"/>
      <c r="G49" s="42" t="n">
        <f aca="false">IFERROR(D49*E49,"")</f>
        <v>0</v>
      </c>
      <c r="H49" s="41"/>
      <c r="I49" s="41"/>
      <c r="J49" s="42" t="n">
        <f aca="false">IFERROR(D49*H49,"")</f>
        <v>0</v>
      </c>
      <c r="K49" s="42" t="n">
        <f aca="false">IFERROR(J49-G49,"")</f>
        <v>0</v>
      </c>
      <c r="L49" s="43" t="str">
        <f aca="false">IFERROR(K49/G49,"")</f>
        <v/>
      </c>
      <c r="M49" s="41"/>
      <c r="N49" s="41"/>
    </row>
    <row r="50" customFormat="false" ht="19.5" hidden="false" customHeight="true" outlineLevel="0" collapsed="false">
      <c r="A50" s="40"/>
      <c r="B50" s="41"/>
      <c r="C50" s="41"/>
      <c r="D50" s="41"/>
      <c r="E50" s="41"/>
      <c r="F50" s="41"/>
      <c r="G50" s="42" t="n">
        <f aca="false">IFERROR(D50*E50,"")</f>
        <v>0</v>
      </c>
      <c r="H50" s="41"/>
      <c r="I50" s="41"/>
      <c r="J50" s="42" t="n">
        <f aca="false">IFERROR(D50*H50,"")</f>
        <v>0</v>
      </c>
      <c r="K50" s="42" t="n">
        <f aca="false">IFERROR(J50-G50,"")</f>
        <v>0</v>
      </c>
      <c r="L50" s="43" t="str">
        <f aca="false">IFERROR(K50/G50,"")</f>
        <v/>
      </c>
      <c r="M50" s="41"/>
      <c r="N50" s="41"/>
    </row>
    <row r="51" customFormat="false" ht="19.5" hidden="false" customHeight="true" outlineLevel="0" collapsed="false">
      <c r="A51" s="44"/>
      <c r="B51" s="41"/>
      <c r="C51" s="41"/>
      <c r="D51" s="41"/>
      <c r="E51" s="41"/>
      <c r="F51" s="41"/>
      <c r="G51" s="42" t="n">
        <f aca="false">IFERROR(D51*E51,"")</f>
        <v>0</v>
      </c>
      <c r="H51" s="41"/>
      <c r="I51" s="41"/>
      <c r="J51" s="42" t="n">
        <f aca="false">IFERROR(D51*H51,"")</f>
        <v>0</v>
      </c>
      <c r="K51" s="42" t="n">
        <f aca="false">IFERROR(J51-G51,"")</f>
        <v>0</v>
      </c>
      <c r="L51" s="43" t="str">
        <f aca="false">IFERROR(K51/G51,"")</f>
        <v/>
      </c>
      <c r="M51" s="41"/>
      <c r="N51" s="41"/>
    </row>
    <row r="52" customFormat="false" ht="19.5" hidden="false" customHeight="true" outlineLevel="0" collapsed="false">
      <c r="A52" s="40"/>
      <c r="B52" s="41"/>
      <c r="C52" s="41"/>
      <c r="D52" s="41"/>
      <c r="E52" s="41"/>
      <c r="F52" s="41"/>
      <c r="G52" s="42" t="n">
        <f aca="false">IFERROR(D52*E52,"")</f>
        <v>0</v>
      </c>
      <c r="H52" s="41"/>
      <c r="I52" s="41"/>
      <c r="J52" s="42" t="n">
        <f aca="false">IFERROR(D52*H52,"")</f>
        <v>0</v>
      </c>
      <c r="K52" s="42" t="n">
        <f aca="false">IFERROR(J52-G52,"")</f>
        <v>0</v>
      </c>
      <c r="L52" s="43" t="str">
        <f aca="false">IFERROR(K52/G52,"")</f>
        <v/>
      </c>
      <c r="M52" s="41"/>
      <c r="N52" s="41"/>
    </row>
    <row r="53" customFormat="false" ht="19.5" hidden="false" customHeight="true" outlineLevel="0" collapsed="false">
      <c r="A53" s="44"/>
      <c r="B53" s="41"/>
      <c r="C53" s="41"/>
      <c r="D53" s="41"/>
      <c r="E53" s="41"/>
      <c r="F53" s="41"/>
      <c r="G53" s="42" t="n">
        <f aca="false">IFERROR(D53*E53,"")</f>
        <v>0</v>
      </c>
      <c r="H53" s="41"/>
      <c r="I53" s="41"/>
      <c r="J53" s="42" t="n">
        <f aca="false">IFERROR(D53*H53,"")</f>
        <v>0</v>
      </c>
      <c r="K53" s="42" t="n">
        <f aca="false">IFERROR(J53-G53,"")</f>
        <v>0</v>
      </c>
      <c r="L53" s="43" t="str">
        <f aca="false">IFERROR(K53/G53,"")</f>
        <v/>
      </c>
      <c r="M53" s="41"/>
      <c r="N53" s="41"/>
    </row>
    <row r="54" customFormat="false" ht="25.5" hidden="false" customHeight="true" outlineLevel="0" collapsed="false">
      <c r="A54" s="45" t="s">
        <v>93</v>
      </c>
      <c r="B54" s="46"/>
      <c r="C54" s="46"/>
      <c r="D54" s="46"/>
      <c r="E54" s="46"/>
      <c r="F54" s="46"/>
      <c r="G54" s="47" t="n">
        <f aca="false">IFERROR(SUM(G2:G53),0)</f>
        <v>135272.9</v>
      </c>
      <c r="H54" s="46"/>
      <c r="I54" s="46"/>
      <c r="J54" s="47" t="n">
        <f aca="false">IFERROR(SUM(J2:J53),0)</f>
        <v>148481.1</v>
      </c>
      <c r="K54" s="47" t="n">
        <f aca="false">IFERROR(SUM(K2:K53),0)</f>
        <v>13208.2</v>
      </c>
      <c r="L54" s="48" t="n">
        <f aca="false">IFERROR(K54/G54,"")</f>
        <v>0.097641138764675</v>
      </c>
      <c r="M54" s="47" t="n">
        <f aca="false">IFERROR(SUM(M2:M53),0)</f>
        <v>4047</v>
      </c>
      <c r="N54" s="46"/>
    </row>
    <row r="56" customFormat="false" ht="18" hidden="false" customHeight="true" outlineLevel="0" collapsed="false">
      <c r="A56" s="30" t="s">
        <v>94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</sheetData>
  <mergeCells count="1">
    <mergeCell ref="A56:N56"/>
  </mergeCells>
  <dataValidations count="2">
    <dataValidation allowBlank="true" errorStyle="stop" operator="between" showDropDown="false" showErrorMessage="false" showInputMessage="false" sqref="C2:C54" type="list">
      <formula1>"Aktien,ETF / Fonds,Anleihen,Rohstoffe,Kryptowährungen,Liquidität,Sonstiges"</formula1>
      <formula2>0</formula2>
    </dataValidation>
    <dataValidation allowBlank="true" errorStyle="stop" operator="between" showDropDown="false" showErrorMessage="false" showInputMessage="false" sqref="I2:I54" type="list">
      <formula1>"EUR,USD,GBP,CHF,JPY,SEK,NOK"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true"/>
  </sheetPr>
  <dimension ref="A1:L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8" min="7" style="0" width="14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2" min="11" style="0" width="16"/>
  </cols>
  <sheetData>
    <row r="1" customFormat="false" ht="31.5" hidden="false" customHeight="true" outlineLevel="0" collapsed="false">
      <c r="A1" s="26" t="s">
        <v>95</v>
      </c>
      <c r="B1" s="26" t="s">
        <v>42</v>
      </c>
      <c r="C1" s="26" t="s">
        <v>96</v>
      </c>
      <c r="D1" s="26" t="s">
        <v>97</v>
      </c>
      <c r="E1" s="26" t="s">
        <v>98</v>
      </c>
      <c r="F1" s="26" t="s">
        <v>99</v>
      </c>
      <c r="G1" s="26" t="s">
        <v>100</v>
      </c>
      <c r="H1" s="26" t="s">
        <v>101</v>
      </c>
      <c r="I1" s="26" t="s">
        <v>102</v>
      </c>
      <c r="J1" s="26" t="s">
        <v>103</v>
      </c>
      <c r="K1" s="26" t="s">
        <v>104</v>
      </c>
      <c r="L1" s="26" t="s">
        <v>105</v>
      </c>
    </row>
    <row r="2" customFormat="false" ht="19.5" hidden="false" customHeight="true" outlineLevel="0" collapsed="false">
      <c r="A2" s="49" t="s">
        <v>57</v>
      </c>
      <c r="B2" s="31" t="s">
        <v>55</v>
      </c>
      <c r="C2" s="32" t="s">
        <v>56</v>
      </c>
      <c r="D2" s="50" t="s">
        <v>106</v>
      </c>
      <c r="E2" s="33" t="n">
        <v>45</v>
      </c>
      <c r="F2" s="34" t="n">
        <v>68.2</v>
      </c>
      <c r="G2" s="34" t="n">
        <v>4.9</v>
      </c>
      <c r="H2" s="36" t="n">
        <f aca="false">IFERROR(ABS(E2)*F2+G2,"")</f>
        <v>3073.9</v>
      </c>
      <c r="I2" s="32" t="s">
        <v>107</v>
      </c>
      <c r="J2" s="32" t="s">
        <v>56</v>
      </c>
      <c r="K2" s="51" t="s">
        <v>108</v>
      </c>
      <c r="L2" s="52"/>
    </row>
    <row r="3" customFormat="false" ht="19.5" hidden="false" customHeight="true" outlineLevel="0" collapsed="false">
      <c r="A3" s="49" t="s">
        <v>61</v>
      </c>
      <c r="B3" s="39" t="s">
        <v>59</v>
      </c>
      <c r="C3" s="32" t="s">
        <v>60</v>
      </c>
      <c r="D3" s="50" t="s">
        <v>106</v>
      </c>
      <c r="E3" s="33" t="n">
        <v>30</v>
      </c>
      <c r="F3" s="34" t="n">
        <v>412.8</v>
      </c>
      <c r="G3" s="34" t="n">
        <v>4.9</v>
      </c>
      <c r="H3" s="36" t="n">
        <f aca="false">IFERROR(ABS(E3)*F3+G3,"")</f>
        <v>12388.9</v>
      </c>
      <c r="I3" s="32" t="s">
        <v>107</v>
      </c>
      <c r="J3" s="32" t="s">
        <v>60</v>
      </c>
      <c r="K3" s="53" t="s">
        <v>109</v>
      </c>
      <c r="L3" s="54"/>
    </row>
    <row r="4" customFormat="false" ht="19.5" hidden="false" customHeight="true" outlineLevel="0" collapsed="false">
      <c r="A4" s="49" t="s">
        <v>64</v>
      </c>
      <c r="B4" s="31" t="s">
        <v>62</v>
      </c>
      <c r="C4" s="32" t="s">
        <v>63</v>
      </c>
      <c r="D4" s="50" t="s">
        <v>106</v>
      </c>
      <c r="E4" s="33" t="n">
        <v>18</v>
      </c>
      <c r="F4" s="34" t="n">
        <v>118.5</v>
      </c>
      <c r="G4" s="34" t="n">
        <v>8.5</v>
      </c>
      <c r="H4" s="36" t="n">
        <f aca="false">IFERROR(ABS(E4)*F4+G4,"")</f>
        <v>2141.5</v>
      </c>
      <c r="I4" s="32" t="s">
        <v>107</v>
      </c>
      <c r="J4" s="32" t="s">
        <v>63</v>
      </c>
      <c r="K4" s="51" t="s">
        <v>110</v>
      </c>
      <c r="L4" s="52"/>
    </row>
    <row r="5" customFormat="false" ht="19.5" hidden="false" customHeight="true" outlineLevel="0" collapsed="false">
      <c r="A5" s="49" t="s">
        <v>67</v>
      </c>
      <c r="B5" s="39" t="s">
        <v>65</v>
      </c>
      <c r="C5" s="32" t="s">
        <v>66</v>
      </c>
      <c r="D5" s="50" t="s">
        <v>106</v>
      </c>
      <c r="E5" s="33" t="n">
        <v>22</v>
      </c>
      <c r="F5" s="34" t="n">
        <v>132.4</v>
      </c>
      <c r="G5" s="34" t="n">
        <v>8.5</v>
      </c>
      <c r="H5" s="36" t="n">
        <f aca="false">IFERROR(ABS(E5)*F5+G5,"")</f>
        <v>2921.3</v>
      </c>
      <c r="I5" s="32" t="s">
        <v>107</v>
      </c>
      <c r="J5" s="32" t="s">
        <v>66</v>
      </c>
      <c r="K5" s="53" t="s">
        <v>111</v>
      </c>
      <c r="L5" s="54"/>
    </row>
    <row r="6" customFormat="false" ht="19.5" hidden="false" customHeight="true" outlineLevel="0" collapsed="false">
      <c r="A6" s="49" t="s">
        <v>70</v>
      </c>
      <c r="B6" s="31" t="s">
        <v>68</v>
      </c>
      <c r="C6" s="32" t="s">
        <v>69</v>
      </c>
      <c r="D6" s="50" t="s">
        <v>106</v>
      </c>
      <c r="E6" s="33" t="n">
        <v>40</v>
      </c>
      <c r="F6" s="34" t="n">
        <v>46.1</v>
      </c>
      <c r="G6" s="34" t="n">
        <v>6.5</v>
      </c>
      <c r="H6" s="36" t="n">
        <f aca="false">IFERROR(ABS(E6)*F6+G6,"")</f>
        <v>1850.5</v>
      </c>
      <c r="I6" s="32" t="s">
        <v>107</v>
      </c>
      <c r="J6" s="32" t="s">
        <v>69</v>
      </c>
      <c r="K6" s="51" t="s">
        <v>112</v>
      </c>
      <c r="L6" s="52"/>
    </row>
    <row r="7" customFormat="false" ht="19.5" hidden="false" customHeight="true" outlineLevel="0" collapsed="false">
      <c r="A7" s="49" t="s">
        <v>73</v>
      </c>
      <c r="B7" s="39" t="s">
        <v>71</v>
      </c>
      <c r="C7" s="32" t="s">
        <v>72</v>
      </c>
      <c r="D7" s="50" t="s">
        <v>106</v>
      </c>
      <c r="E7" s="33" t="n">
        <v>15</v>
      </c>
      <c r="F7" s="34" t="n">
        <v>320</v>
      </c>
      <c r="G7" s="34" t="n">
        <v>10</v>
      </c>
      <c r="H7" s="36" t="n">
        <f aca="false">IFERROR(ABS(E7)*F7+G7,"")</f>
        <v>4810</v>
      </c>
      <c r="I7" s="32" t="s">
        <v>107</v>
      </c>
      <c r="J7" s="32" t="s">
        <v>72</v>
      </c>
      <c r="K7" s="53" t="s">
        <v>113</v>
      </c>
      <c r="L7" s="54"/>
    </row>
    <row r="8" customFormat="false" ht="19.5" hidden="false" customHeight="true" outlineLevel="0" collapsed="false">
      <c r="A8" s="49" t="s">
        <v>76</v>
      </c>
      <c r="B8" s="31" t="s">
        <v>74</v>
      </c>
      <c r="C8" s="32" t="s">
        <v>75</v>
      </c>
      <c r="D8" s="50" t="s">
        <v>106</v>
      </c>
      <c r="E8" s="33" t="n">
        <v>12</v>
      </c>
      <c r="F8" s="34" t="n">
        <v>265.3</v>
      </c>
      <c r="G8" s="34" t="n">
        <v>9.9</v>
      </c>
      <c r="H8" s="36" t="n">
        <f aca="false">IFERROR(ABS(E8)*F8+G8,"")</f>
        <v>3193.5</v>
      </c>
      <c r="I8" s="32" t="s">
        <v>114</v>
      </c>
      <c r="J8" s="32" t="s">
        <v>75</v>
      </c>
      <c r="K8" s="51" t="s">
        <v>115</v>
      </c>
      <c r="L8" s="52"/>
    </row>
    <row r="9" customFormat="false" ht="19.5" hidden="false" customHeight="true" outlineLevel="0" collapsed="false">
      <c r="A9" s="49" t="s">
        <v>80</v>
      </c>
      <c r="B9" s="39" t="s">
        <v>78</v>
      </c>
      <c r="C9" s="32" t="s">
        <v>79</v>
      </c>
      <c r="D9" s="50" t="s">
        <v>106</v>
      </c>
      <c r="E9" s="33" t="n">
        <v>50</v>
      </c>
      <c r="F9" s="34" t="n">
        <v>36.8</v>
      </c>
      <c r="G9" s="34" t="n">
        <v>4.9</v>
      </c>
      <c r="H9" s="36" t="n">
        <f aca="false">IFERROR(ABS(E9)*F9+G9,"")</f>
        <v>1844.9</v>
      </c>
      <c r="I9" s="32" t="s">
        <v>107</v>
      </c>
      <c r="J9" s="32" t="s">
        <v>79</v>
      </c>
      <c r="K9" s="53" t="s">
        <v>116</v>
      </c>
      <c r="L9" s="54"/>
    </row>
    <row r="10" customFormat="false" ht="19.5" hidden="false" customHeight="true" outlineLevel="0" collapsed="false">
      <c r="A10" s="49" t="s">
        <v>83</v>
      </c>
      <c r="B10" s="31" t="s">
        <v>81</v>
      </c>
      <c r="C10" s="32" t="s">
        <v>82</v>
      </c>
      <c r="D10" s="50" t="s">
        <v>106</v>
      </c>
      <c r="E10" s="33" t="n">
        <v>20</v>
      </c>
      <c r="F10" s="34" t="n">
        <v>158.4</v>
      </c>
      <c r="G10" s="34" t="n">
        <v>2</v>
      </c>
      <c r="H10" s="36" t="n">
        <f aca="false">IFERROR(ABS(E10)*F10+G10,"")</f>
        <v>3170</v>
      </c>
      <c r="I10" s="32" t="s">
        <v>107</v>
      </c>
      <c r="J10" s="32" t="s">
        <v>82</v>
      </c>
      <c r="K10" s="51" t="s">
        <v>117</v>
      </c>
      <c r="L10" s="52"/>
    </row>
    <row r="11" customFormat="false" ht="19.5" hidden="false" customHeight="true" outlineLevel="0" collapsed="false">
      <c r="A11" s="49" t="s">
        <v>86</v>
      </c>
      <c r="B11" s="39" t="s">
        <v>84</v>
      </c>
      <c r="C11" s="32" t="s">
        <v>85</v>
      </c>
      <c r="D11" s="50" t="s">
        <v>106</v>
      </c>
      <c r="E11" s="33" t="n">
        <v>1000</v>
      </c>
      <c r="F11" s="34" t="n">
        <v>97.2</v>
      </c>
      <c r="G11" s="34" t="n">
        <v>5</v>
      </c>
      <c r="H11" s="36" t="n">
        <f aca="false">IFERROR(ABS(E11)*F11+G11,"")</f>
        <v>97205</v>
      </c>
      <c r="I11" s="32" t="s">
        <v>107</v>
      </c>
      <c r="J11" s="32" t="s">
        <v>85</v>
      </c>
      <c r="K11" s="53" t="s">
        <v>118</v>
      </c>
      <c r="L11" s="54"/>
    </row>
    <row r="12" customFormat="false" ht="19.5" hidden="false" customHeight="true" outlineLevel="0" collapsed="false">
      <c r="A12" s="49" t="s">
        <v>89</v>
      </c>
      <c r="B12" s="31" t="s">
        <v>87</v>
      </c>
      <c r="C12" s="32" t="s">
        <v>88</v>
      </c>
      <c r="D12" s="50" t="s">
        <v>106</v>
      </c>
      <c r="E12" s="33" t="n">
        <v>35</v>
      </c>
      <c r="F12" s="34" t="n">
        <v>21.5</v>
      </c>
      <c r="G12" s="34" t="n">
        <v>6.5</v>
      </c>
      <c r="H12" s="36" t="n">
        <f aca="false">IFERROR(ABS(E12)*F12+G12,"")</f>
        <v>759</v>
      </c>
      <c r="I12" s="32" t="s">
        <v>107</v>
      </c>
      <c r="J12" s="32" t="s">
        <v>88</v>
      </c>
      <c r="K12" s="51" t="s">
        <v>119</v>
      </c>
      <c r="L12" s="52"/>
    </row>
    <row r="13" customFormat="false" ht="19.5" hidden="false" customHeight="true" outlineLevel="0" collapsed="false">
      <c r="A13" s="49" t="s">
        <v>92</v>
      </c>
      <c r="B13" s="39" t="s">
        <v>90</v>
      </c>
      <c r="C13" s="32" t="s">
        <v>91</v>
      </c>
      <c r="D13" s="50" t="s">
        <v>106</v>
      </c>
      <c r="E13" s="33" t="n">
        <v>10</v>
      </c>
      <c r="F13" s="34" t="n">
        <v>198.6</v>
      </c>
      <c r="G13" s="34" t="n">
        <v>7.5</v>
      </c>
      <c r="H13" s="36" t="n">
        <f aca="false">IFERROR(ABS(E13)*F13+G13,"")</f>
        <v>1993.5</v>
      </c>
      <c r="I13" s="32" t="s">
        <v>107</v>
      </c>
      <c r="J13" s="32" t="s">
        <v>91</v>
      </c>
      <c r="K13" s="53" t="s">
        <v>120</v>
      </c>
      <c r="L13" s="54"/>
    </row>
    <row r="14" customFormat="false" ht="19.5" hidden="false" customHeight="true" outlineLevel="0" collapsed="false">
      <c r="A14" s="49" t="s">
        <v>121</v>
      </c>
      <c r="B14" s="31" t="s">
        <v>87</v>
      </c>
      <c r="C14" s="32" t="s">
        <v>88</v>
      </c>
      <c r="D14" s="55" t="s">
        <v>122</v>
      </c>
      <c r="E14" s="33" t="n">
        <v>-10</v>
      </c>
      <c r="F14" s="34" t="n">
        <v>26.8</v>
      </c>
      <c r="G14" s="34" t="n">
        <v>6.5</v>
      </c>
      <c r="H14" s="36" t="n">
        <f aca="false">IFERROR(ABS(E14)*F14+G14,"")</f>
        <v>274.5</v>
      </c>
      <c r="I14" s="32" t="s">
        <v>107</v>
      </c>
      <c r="J14" s="32" t="s">
        <v>88</v>
      </c>
      <c r="K14" s="51" t="s">
        <v>123</v>
      </c>
      <c r="L14" s="56" t="n">
        <v>53</v>
      </c>
    </row>
    <row r="15" customFormat="false" ht="19.5" hidden="false" customHeight="true" outlineLevel="0" collapsed="false">
      <c r="A15" s="49" t="s">
        <v>124</v>
      </c>
      <c r="B15" s="39" t="s">
        <v>55</v>
      </c>
      <c r="C15" s="32" t="s">
        <v>56</v>
      </c>
      <c r="D15" s="50" t="s">
        <v>106</v>
      </c>
      <c r="E15" s="33" t="n">
        <v>5</v>
      </c>
      <c r="F15" s="34" t="n">
        <v>98.3</v>
      </c>
      <c r="G15" s="34" t="n">
        <v>4.9</v>
      </c>
      <c r="H15" s="36" t="n">
        <f aca="false">IFERROR(ABS(E15)*F15+G15,"")</f>
        <v>496.4</v>
      </c>
      <c r="I15" s="32" t="s">
        <v>107</v>
      </c>
      <c r="J15" s="32" t="s">
        <v>56</v>
      </c>
      <c r="K15" s="53" t="s">
        <v>125</v>
      </c>
      <c r="L15" s="54"/>
    </row>
    <row r="16" customFormat="false" ht="19.5" hidden="false" customHeight="true" outlineLevel="0" collapsed="false">
      <c r="A16" s="49" t="s">
        <v>126</v>
      </c>
      <c r="B16" s="31" t="s">
        <v>62</v>
      </c>
      <c r="C16" s="32" t="s">
        <v>63</v>
      </c>
      <c r="D16" s="57" t="s">
        <v>127</v>
      </c>
      <c r="E16" s="33"/>
      <c r="F16" s="34"/>
      <c r="G16" s="34"/>
      <c r="H16" s="36" t="n">
        <f aca="false">IFERROR(ABS(E16)*F16+G16,"")</f>
        <v>0</v>
      </c>
      <c r="I16" s="32" t="s">
        <v>107</v>
      </c>
      <c r="J16" s="32" t="s">
        <v>63</v>
      </c>
      <c r="K16" s="51" t="s">
        <v>128</v>
      </c>
      <c r="L16" s="56" t="n">
        <v>23.4</v>
      </c>
    </row>
    <row r="17" customFormat="false" ht="18.75" hidden="false" customHeight="true" outlineLevel="0" collapsed="false">
      <c r="A17" s="41"/>
      <c r="B17" s="44"/>
      <c r="C17" s="41"/>
      <c r="D17" s="41"/>
      <c r="E17" s="41"/>
      <c r="F17" s="41"/>
      <c r="G17" s="41"/>
      <c r="H17" s="42" t="n">
        <f aca="false">IFERROR(ABS(E17)*F17+G17,"")</f>
        <v>0</v>
      </c>
      <c r="I17" s="41"/>
      <c r="J17" s="41"/>
      <c r="K17" s="44"/>
      <c r="L17" s="41"/>
    </row>
    <row r="18" customFormat="false" ht="18.75" hidden="false" customHeight="true" outlineLevel="0" collapsed="false">
      <c r="A18" s="41"/>
      <c r="B18" s="40"/>
      <c r="C18" s="41"/>
      <c r="D18" s="41"/>
      <c r="E18" s="41"/>
      <c r="F18" s="41"/>
      <c r="G18" s="41"/>
      <c r="H18" s="42" t="n">
        <f aca="false">IFERROR(ABS(E18)*F18+G18,"")</f>
        <v>0</v>
      </c>
      <c r="I18" s="41"/>
      <c r="J18" s="41"/>
      <c r="K18" s="40"/>
      <c r="L18" s="41"/>
    </row>
    <row r="19" customFormat="false" ht="18.75" hidden="false" customHeight="true" outlineLevel="0" collapsed="false">
      <c r="A19" s="41"/>
      <c r="B19" s="44"/>
      <c r="C19" s="41"/>
      <c r="D19" s="41"/>
      <c r="E19" s="41"/>
      <c r="F19" s="41"/>
      <c r="G19" s="41"/>
      <c r="H19" s="42" t="n">
        <f aca="false">IFERROR(ABS(E19)*F19+G19,"")</f>
        <v>0</v>
      </c>
      <c r="I19" s="41"/>
      <c r="J19" s="41"/>
      <c r="K19" s="44"/>
      <c r="L19" s="41"/>
    </row>
    <row r="20" customFormat="false" ht="18.75" hidden="false" customHeight="true" outlineLevel="0" collapsed="false">
      <c r="A20" s="41"/>
      <c r="B20" s="40"/>
      <c r="C20" s="41"/>
      <c r="D20" s="41"/>
      <c r="E20" s="41"/>
      <c r="F20" s="41"/>
      <c r="G20" s="41"/>
      <c r="H20" s="42" t="n">
        <f aca="false">IFERROR(ABS(E20)*F20+G20,"")</f>
        <v>0</v>
      </c>
      <c r="I20" s="41"/>
      <c r="J20" s="41"/>
      <c r="K20" s="40"/>
      <c r="L20" s="41"/>
    </row>
    <row r="21" customFormat="false" ht="18.75" hidden="false" customHeight="true" outlineLevel="0" collapsed="false">
      <c r="A21" s="41"/>
      <c r="B21" s="44"/>
      <c r="C21" s="41"/>
      <c r="D21" s="41"/>
      <c r="E21" s="41"/>
      <c r="F21" s="41"/>
      <c r="G21" s="41"/>
      <c r="H21" s="42" t="n">
        <f aca="false">IFERROR(ABS(E21)*F21+G21,"")</f>
        <v>0</v>
      </c>
      <c r="I21" s="41"/>
      <c r="J21" s="41"/>
      <c r="K21" s="44"/>
      <c r="L21" s="41"/>
    </row>
    <row r="22" customFormat="false" ht="18.75" hidden="false" customHeight="true" outlineLevel="0" collapsed="false">
      <c r="A22" s="41"/>
      <c r="B22" s="40"/>
      <c r="C22" s="41"/>
      <c r="D22" s="41"/>
      <c r="E22" s="41"/>
      <c r="F22" s="41"/>
      <c r="G22" s="41"/>
      <c r="H22" s="42" t="n">
        <f aca="false">IFERROR(ABS(E22)*F22+G22,"")</f>
        <v>0</v>
      </c>
      <c r="I22" s="41"/>
      <c r="J22" s="41"/>
      <c r="K22" s="40"/>
      <c r="L22" s="41"/>
    </row>
    <row r="23" customFormat="false" ht="18.75" hidden="false" customHeight="true" outlineLevel="0" collapsed="false">
      <c r="A23" s="41"/>
      <c r="B23" s="44"/>
      <c r="C23" s="41"/>
      <c r="D23" s="41"/>
      <c r="E23" s="41"/>
      <c r="F23" s="41"/>
      <c r="G23" s="41"/>
      <c r="H23" s="42" t="n">
        <f aca="false">IFERROR(ABS(E23)*F23+G23,"")</f>
        <v>0</v>
      </c>
      <c r="I23" s="41"/>
      <c r="J23" s="41"/>
      <c r="K23" s="44"/>
      <c r="L23" s="41"/>
    </row>
    <row r="24" customFormat="false" ht="18.75" hidden="false" customHeight="true" outlineLevel="0" collapsed="false">
      <c r="A24" s="41"/>
      <c r="B24" s="40"/>
      <c r="C24" s="41"/>
      <c r="D24" s="41"/>
      <c r="E24" s="41"/>
      <c r="F24" s="41"/>
      <c r="G24" s="41"/>
      <c r="H24" s="42" t="n">
        <f aca="false">IFERROR(ABS(E24)*F24+G24,"")</f>
        <v>0</v>
      </c>
      <c r="I24" s="41"/>
      <c r="J24" s="41"/>
      <c r="K24" s="40"/>
      <c r="L24" s="41"/>
    </row>
    <row r="25" customFormat="false" ht="18.75" hidden="false" customHeight="true" outlineLevel="0" collapsed="false">
      <c r="A25" s="41"/>
      <c r="B25" s="44"/>
      <c r="C25" s="41"/>
      <c r="D25" s="41"/>
      <c r="E25" s="41"/>
      <c r="F25" s="41"/>
      <c r="G25" s="41"/>
      <c r="H25" s="42" t="n">
        <f aca="false">IFERROR(ABS(E25)*F25+G25,"")</f>
        <v>0</v>
      </c>
      <c r="I25" s="41"/>
      <c r="J25" s="41"/>
      <c r="K25" s="44"/>
      <c r="L25" s="41"/>
    </row>
    <row r="26" customFormat="false" ht="18.75" hidden="false" customHeight="true" outlineLevel="0" collapsed="false">
      <c r="A26" s="41"/>
      <c r="B26" s="40"/>
      <c r="C26" s="41"/>
      <c r="D26" s="41"/>
      <c r="E26" s="41"/>
      <c r="F26" s="41"/>
      <c r="G26" s="41"/>
      <c r="H26" s="42" t="n">
        <f aca="false">IFERROR(ABS(E26)*F26+G26,"")</f>
        <v>0</v>
      </c>
      <c r="I26" s="41"/>
      <c r="J26" s="41"/>
      <c r="K26" s="40"/>
      <c r="L26" s="41"/>
    </row>
    <row r="27" customFormat="false" ht="18.75" hidden="false" customHeight="true" outlineLevel="0" collapsed="false">
      <c r="A27" s="41"/>
      <c r="B27" s="44"/>
      <c r="C27" s="41"/>
      <c r="D27" s="41"/>
      <c r="E27" s="41"/>
      <c r="F27" s="41"/>
      <c r="G27" s="41"/>
      <c r="H27" s="42" t="n">
        <f aca="false">IFERROR(ABS(E27)*F27+G27,"")</f>
        <v>0</v>
      </c>
      <c r="I27" s="41"/>
      <c r="J27" s="41"/>
      <c r="K27" s="44"/>
      <c r="L27" s="41"/>
    </row>
    <row r="28" customFormat="false" ht="18.75" hidden="false" customHeight="true" outlineLevel="0" collapsed="false">
      <c r="A28" s="41"/>
      <c r="B28" s="40"/>
      <c r="C28" s="41"/>
      <c r="D28" s="41"/>
      <c r="E28" s="41"/>
      <c r="F28" s="41"/>
      <c r="G28" s="41"/>
      <c r="H28" s="42" t="n">
        <f aca="false">IFERROR(ABS(E28)*F28+G28,"")</f>
        <v>0</v>
      </c>
      <c r="I28" s="41"/>
      <c r="J28" s="41"/>
      <c r="K28" s="40"/>
      <c r="L28" s="41"/>
    </row>
    <row r="29" customFormat="false" ht="18.75" hidden="false" customHeight="true" outlineLevel="0" collapsed="false">
      <c r="A29" s="41"/>
      <c r="B29" s="44"/>
      <c r="C29" s="41"/>
      <c r="D29" s="41"/>
      <c r="E29" s="41"/>
      <c r="F29" s="41"/>
      <c r="G29" s="41"/>
      <c r="H29" s="42" t="n">
        <f aca="false">IFERROR(ABS(E29)*F29+G29,"")</f>
        <v>0</v>
      </c>
      <c r="I29" s="41"/>
      <c r="J29" s="41"/>
      <c r="K29" s="44"/>
      <c r="L29" s="41"/>
    </row>
    <row r="30" customFormat="false" ht="18.75" hidden="false" customHeight="true" outlineLevel="0" collapsed="false">
      <c r="A30" s="41"/>
      <c r="B30" s="40"/>
      <c r="C30" s="41"/>
      <c r="D30" s="41"/>
      <c r="E30" s="41"/>
      <c r="F30" s="41"/>
      <c r="G30" s="41"/>
      <c r="H30" s="42" t="n">
        <f aca="false">IFERROR(ABS(E30)*F30+G30,"")</f>
        <v>0</v>
      </c>
      <c r="I30" s="41"/>
      <c r="J30" s="41"/>
      <c r="K30" s="40"/>
      <c r="L30" s="41"/>
    </row>
    <row r="31" customFormat="false" ht="18.75" hidden="false" customHeight="true" outlineLevel="0" collapsed="false">
      <c r="A31" s="41"/>
      <c r="B31" s="44"/>
      <c r="C31" s="41"/>
      <c r="D31" s="41"/>
      <c r="E31" s="41"/>
      <c r="F31" s="41"/>
      <c r="G31" s="41"/>
      <c r="H31" s="42" t="n">
        <f aca="false">IFERROR(ABS(E31)*F31+G31,"")</f>
        <v>0</v>
      </c>
      <c r="I31" s="41"/>
      <c r="J31" s="41"/>
      <c r="K31" s="44"/>
      <c r="L31" s="41"/>
    </row>
    <row r="32" customFormat="false" ht="18.75" hidden="false" customHeight="true" outlineLevel="0" collapsed="false">
      <c r="A32" s="41"/>
      <c r="B32" s="40"/>
      <c r="C32" s="41"/>
      <c r="D32" s="41"/>
      <c r="E32" s="41"/>
      <c r="F32" s="41"/>
      <c r="G32" s="41"/>
      <c r="H32" s="42" t="n">
        <f aca="false">IFERROR(ABS(E32)*F32+G32,"")</f>
        <v>0</v>
      </c>
      <c r="I32" s="41"/>
      <c r="J32" s="41"/>
      <c r="K32" s="40"/>
      <c r="L32" s="41"/>
    </row>
    <row r="33" customFormat="false" ht="18.75" hidden="false" customHeight="true" outlineLevel="0" collapsed="false">
      <c r="A33" s="41"/>
      <c r="B33" s="44"/>
      <c r="C33" s="41"/>
      <c r="D33" s="41"/>
      <c r="E33" s="41"/>
      <c r="F33" s="41"/>
      <c r="G33" s="41"/>
      <c r="H33" s="42" t="n">
        <f aca="false">IFERROR(ABS(E33)*F33+G33,"")</f>
        <v>0</v>
      </c>
      <c r="I33" s="41"/>
      <c r="J33" s="41"/>
      <c r="K33" s="44"/>
      <c r="L33" s="41"/>
    </row>
    <row r="34" customFormat="false" ht="18.75" hidden="false" customHeight="true" outlineLevel="0" collapsed="false">
      <c r="A34" s="41"/>
      <c r="B34" s="40"/>
      <c r="C34" s="41"/>
      <c r="D34" s="41"/>
      <c r="E34" s="41"/>
      <c r="F34" s="41"/>
      <c r="G34" s="41"/>
      <c r="H34" s="42" t="n">
        <f aca="false">IFERROR(ABS(E34)*F34+G34,"")</f>
        <v>0</v>
      </c>
      <c r="I34" s="41"/>
      <c r="J34" s="41"/>
      <c r="K34" s="40"/>
      <c r="L34" s="41"/>
    </row>
    <row r="35" customFormat="false" ht="18.75" hidden="false" customHeight="true" outlineLevel="0" collapsed="false">
      <c r="A35" s="41"/>
      <c r="B35" s="44"/>
      <c r="C35" s="41"/>
      <c r="D35" s="41"/>
      <c r="E35" s="41"/>
      <c r="F35" s="41"/>
      <c r="G35" s="41"/>
      <c r="H35" s="42" t="n">
        <f aca="false">IFERROR(ABS(E35)*F35+G35,"")</f>
        <v>0</v>
      </c>
      <c r="I35" s="41"/>
      <c r="J35" s="41"/>
      <c r="K35" s="44"/>
      <c r="L35" s="41"/>
    </row>
    <row r="36" customFormat="false" ht="18.75" hidden="false" customHeight="true" outlineLevel="0" collapsed="false">
      <c r="A36" s="41"/>
      <c r="B36" s="40"/>
      <c r="C36" s="41"/>
      <c r="D36" s="41"/>
      <c r="E36" s="41"/>
      <c r="F36" s="41"/>
      <c r="G36" s="41"/>
      <c r="H36" s="42" t="n">
        <f aca="false">IFERROR(ABS(E36)*F36+G36,"")</f>
        <v>0</v>
      </c>
      <c r="I36" s="41"/>
      <c r="J36" s="41"/>
      <c r="K36" s="40"/>
      <c r="L36" s="41"/>
    </row>
    <row r="37" customFormat="false" ht="18.75" hidden="false" customHeight="true" outlineLevel="0" collapsed="false">
      <c r="A37" s="41"/>
      <c r="B37" s="44"/>
      <c r="C37" s="41"/>
      <c r="D37" s="41"/>
      <c r="E37" s="41"/>
      <c r="F37" s="41"/>
      <c r="G37" s="41"/>
      <c r="H37" s="42" t="n">
        <f aca="false">IFERROR(ABS(E37)*F37+G37,"")</f>
        <v>0</v>
      </c>
      <c r="I37" s="41"/>
      <c r="J37" s="41"/>
      <c r="K37" s="44"/>
      <c r="L37" s="41"/>
    </row>
    <row r="38" customFormat="false" ht="18.75" hidden="false" customHeight="true" outlineLevel="0" collapsed="false">
      <c r="A38" s="41"/>
      <c r="B38" s="40"/>
      <c r="C38" s="41"/>
      <c r="D38" s="41"/>
      <c r="E38" s="41"/>
      <c r="F38" s="41"/>
      <c r="G38" s="41"/>
      <c r="H38" s="42" t="n">
        <f aca="false">IFERROR(ABS(E38)*F38+G38,"")</f>
        <v>0</v>
      </c>
      <c r="I38" s="41"/>
      <c r="J38" s="41"/>
      <c r="K38" s="40"/>
      <c r="L38" s="41"/>
    </row>
    <row r="39" customFormat="false" ht="18.75" hidden="false" customHeight="true" outlineLevel="0" collapsed="false">
      <c r="A39" s="41"/>
      <c r="B39" s="44"/>
      <c r="C39" s="41"/>
      <c r="D39" s="41"/>
      <c r="E39" s="41"/>
      <c r="F39" s="41"/>
      <c r="G39" s="41"/>
      <c r="H39" s="42" t="n">
        <f aca="false">IFERROR(ABS(E39)*F39+G39,"")</f>
        <v>0</v>
      </c>
      <c r="I39" s="41"/>
      <c r="J39" s="41"/>
      <c r="K39" s="44"/>
      <c r="L39" s="41"/>
    </row>
    <row r="40" customFormat="false" ht="18.75" hidden="false" customHeight="true" outlineLevel="0" collapsed="false">
      <c r="A40" s="41"/>
      <c r="B40" s="40"/>
      <c r="C40" s="41"/>
      <c r="D40" s="41"/>
      <c r="E40" s="41"/>
      <c r="F40" s="41"/>
      <c r="G40" s="41"/>
      <c r="H40" s="42" t="n">
        <f aca="false">IFERROR(ABS(E40)*F40+G40,"")</f>
        <v>0</v>
      </c>
      <c r="I40" s="41"/>
      <c r="J40" s="41"/>
      <c r="K40" s="40"/>
      <c r="L40" s="41"/>
    </row>
    <row r="41" customFormat="false" ht="18.75" hidden="false" customHeight="true" outlineLevel="0" collapsed="false">
      <c r="A41" s="41"/>
      <c r="B41" s="44"/>
      <c r="C41" s="41"/>
      <c r="D41" s="41"/>
      <c r="E41" s="41"/>
      <c r="F41" s="41"/>
      <c r="G41" s="41"/>
      <c r="H41" s="42" t="n">
        <f aca="false">IFERROR(ABS(E41)*F41+G41,"")</f>
        <v>0</v>
      </c>
      <c r="I41" s="41"/>
      <c r="J41" s="41"/>
      <c r="K41" s="44"/>
      <c r="L41" s="41"/>
    </row>
    <row r="42" customFormat="false" ht="18.75" hidden="false" customHeight="true" outlineLevel="0" collapsed="false">
      <c r="A42" s="41"/>
      <c r="B42" s="40"/>
      <c r="C42" s="41"/>
      <c r="D42" s="41"/>
      <c r="E42" s="41"/>
      <c r="F42" s="41"/>
      <c r="G42" s="41"/>
      <c r="H42" s="42" t="n">
        <f aca="false">IFERROR(ABS(E42)*F42+G42,"")</f>
        <v>0</v>
      </c>
      <c r="I42" s="41"/>
      <c r="J42" s="41"/>
      <c r="K42" s="40"/>
      <c r="L42" s="41"/>
    </row>
    <row r="43" customFormat="false" ht="18.75" hidden="false" customHeight="true" outlineLevel="0" collapsed="false">
      <c r="A43" s="41"/>
      <c r="B43" s="44"/>
      <c r="C43" s="41"/>
      <c r="D43" s="41"/>
      <c r="E43" s="41"/>
      <c r="F43" s="41"/>
      <c r="G43" s="41"/>
      <c r="H43" s="42" t="n">
        <f aca="false">IFERROR(ABS(E43)*F43+G43,"")</f>
        <v>0</v>
      </c>
      <c r="I43" s="41"/>
      <c r="J43" s="41"/>
      <c r="K43" s="44"/>
      <c r="L43" s="41"/>
    </row>
    <row r="44" customFormat="false" ht="18.75" hidden="false" customHeight="true" outlineLevel="0" collapsed="false">
      <c r="A44" s="41"/>
      <c r="B44" s="40"/>
      <c r="C44" s="41"/>
      <c r="D44" s="41"/>
      <c r="E44" s="41"/>
      <c r="F44" s="41"/>
      <c r="G44" s="41"/>
      <c r="H44" s="42" t="n">
        <f aca="false">IFERROR(ABS(E44)*F44+G44,"")</f>
        <v>0</v>
      </c>
      <c r="I44" s="41"/>
      <c r="J44" s="41"/>
      <c r="K44" s="40"/>
      <c r="L44" s="41"/>
    </row>
    <row r="45" customFormat="false" ht="18.75" hidden="false" customHeight="true" outlineLevel="0" collapsed="false">
      <c r="A45" s="41"/>
      <c r="B45" s="44"/>
      <c r="C45" s="41"/>
      <c r="D45" s="41"/>
      <c r="E45" s="41"/>
      <c r="F45" s="41"/>
      <c r="G45" s="41"/>
      <c r="H45" s="42" t="n">
        <f aca="false">IFERROR(ABS(E45)*F45+G45,"")</f>
        <v>0</v>
      </c>
      <c r="I45" s="41"/>
      <c r="J45" s="41"/>
      <c r="K45" s="44"/>
      <c r="L45" s="41"/>
    </row>
    <row r="46" customFormat="false" ht="18.75" hidden="false" customHeight="true" outlineLevel="0" collapsed="false">
      <c r="A46" s="41"/>
      <c r="B46" s="40"/>
      <c r="C46" s="41"/>
      <c r="D46" s="41"/>
      <c r="E46" s="41"/>
      <c r="F46" s="41"/>
      <c r="G46" s="41"/>
      <c r="H46" s="42" t="n">
        <f aca="false">IFERROR(ABS(E46)*F46+G46,"")</f>
        <v>0</v>
      </c>
      <c r="I46" s="41"/>
      <c r="J46" s="41"/>
      <c r="K46" s="40"/>
      <c r="L46" s="41"/>
    </row>
    <row r="47" customFormat="false" ht="18.75" hidden="false" customHeight="true" outlineLevel="0" collapsed="false">
      <c r="A47" s="41"/>
      <c r="B47" s="44"/>
      <c r="C47" s="41"/>
      <c r="D47" s="41"/>
      <c r="E47" s="41"/>
      <c r="F47" s="41"/>
      <c r="G47" s="41"/>
      <c r="H47" s="42" t="n">
        <f aca="false">IFERROR(ABS(E47)*F47+G47,"")</f>
        <v>0</v>
      </c>
      <c r="I47" s="41"/>
      <c r="J47" s="41"/>
      <c r="K47" s="44"/>
      <c r="L47" s="41"/>
    </row>
    <row r="48" customFormat="false" ht="18.75" hidden="false" customHeight="true" outlineLevel="0" collapsed="false">
      <c r="A48" s="41"/>
      <c r="B48" s="40"/>
      <c r="C48" s="41"/>
      <c r="D48" s="41"/>
      <c r="E48" s="41"/>
      <c r="F48" s="41"/>
      <c r="G48" s="41"/>
      <c r="H48" s="42" t="n">
        <f aca="false">IFERROR(ABS(E48)*F48+G48,"")</f>
        <v>0</v>
      </c>
      <c r="I48" s="41"/>
      <c r="J48" s="41"/>
      <c r="K48" s="40"/>
      <c r="L48" s="41"/>
    </row>
    <row r="49" customFormat="false" ht="18.75" hidden="false" customHeight="true" outlineLevel="0" collapsed="false">
      <c r="A49" s="41"/>
      <c r="B49" s="44"/>
      <c r="C49" s="41"/>
      <c r="D49" s="41"/>
      <c r="E49" s="41"/>
      <c r="F49" s="41"/>
      <c r="G49" s="41"/>
      <c r="H49" s="42" t="n">
        <f aca="false">IFERROR(ABS(E49)*F49+G49,"")</f>
        <v>0</v>
      </c>
      <c r="I49" s="41"/>
      <c r="J49" s="41"/>
      <c r="K49" s="44"/>
      <c r="L49" s="41"/>
    </row>
    <row r="50" customFormat="false" ht="18.75" hidden="false" customHeight="true" outlineLevel="0" collapsed="false">
      <c r="A50" s="41"/>
      <c r="B50" s="40"/>
      <c r="C50" s="41"/>
      <c r="D50" s="41"/>
      <c r="E50" s="41"/>
      <c r="F50" s="41"/>
      <c r="G50" s="41"/>
      <c r="H50" s="42" t="n">
        <f aca="false">IFERROR(ABS(E50)*F50+G50,"")</f>
        <v>0</v>
      </c>
      <c r="I50" s="41"/>
      <c r="J50" s="41"/>
      <c r="K50" s="40"/>
      <c r="L50" s="41"/>
    </row>
    <row r="51" customFormat="false" ht="18.75" hidden="false" customHeight="true" outlineLevel="0" collapsed="false">
      <c r="A51" s="41"/>
      <c r="B51" s="44"/>
      <c r="C51" s="41"/>
      <c r="D51" s="41"/>
      <c r="E51" s="41"/>
      <c r="F51" s="41"/>
      <c r="G51" s="41"/>
      <c r="H51" s="42" t="n">
        <f aca="false">IFERROR(ABS(E51)*F51+G51,"")</f>
        <v>0</v>
      </c>
      <c r="I51" s="41"/>
      <c r="J51" s="41"/>
      <c r="K51" s="44"/>
      <c r="L51" s="41"/>
    </row>
    <row r="52" customFormat="false" ht="18.75" hidden="false" customHeight="true" outlineLevel="0" collapsed="false">
      <c r="A52" s="41"/>
      <c r="B52" s="40"/>
      <c r="C52" s="41"/>
      <c r="D52" s="41"/>
      <c r="E52" s="41"/>
      <c r="F52" s="41"/>
      <c r="G52" s="41"/>
      <c r="H52" s="42" t="n">
        <f aca="false">IFERROR(ABS(E52)*F52+G52,"")</f>
        <v>0</v>
      </c>
      <c r="I52" s="41"/>
      <c r="J52" s="41"/>
      <c r="K52" s="40"/>
      <c r="L52" s="41"/>
    </row>
    <row r="53" customFormat="false" ht="18.75" hidden="false" customHeight="true" outlineLevel="0" collapsed="false">
      <c r="A53" s="41"/>
      <c r="B53" s="44"/>
      <c r="C53" s="41"/>
      <c r="D53" s="41"/>
      <c r="E53" s="41"/>
      <c r="F53" s="41"/>
      <c r="G53" s="41"/>
      <c r="H53" s="42" t="n">
        <f aca="false">IFERROR(ABS(E53)*F53+G53,"")</f>
        <v>0</v>
      </c>
      <c r="I53" s="41"/>
      <c r="J53" s="41"/>
      <c r="K53" s="44"/>
      <c r="L53" s="41"/>
    </row>
    <row r="54" customFormat="false" ht="18.75" hidden="false" customHeight="true" outlineLevel="0" collapsed="false">
      <c r="A54" s="41"/>
      <c r="B54" s="40"/>
      <c r="C54" s="41"/>
      <c r="D54" s="41"/>
      <c r="E54" s="41"/>
      <c r="F54" s="41"/>
      <c r="G54" s="41"/>
      <c r="H54" s="42" t="n">
        <f aca="false">IFERROR(ABS(E54)*F54+G54,"")</f>
        <v>0</v>
      </c>
      <c r="I54" s="41"/>
      <c r="J54" s="41"/>
      <c r="K54" s="40"/>
      <c r="L54" s="41"/>
    </row>
    <row r="55" customFormat="false" ht="18.75" hidden="false" customHeight="true" outlineLevel="0" collapsed="false">
      <c r="A55" s="41"/>
      <c r="B55" s="44"/>
      <c r="C55" s="41"/>
      <c r="D55" s="41"/>
      <c r="E55" s="41"/>
      <c r="F55" s="41"/>
      <c r="G55" s="41"/>
      <c r="H55" s="42" t="n">
        <f aca="false">IFERROR(ABS(E55)*F55+G55,"")</f>
        <v>0</v>
      </c>
      <c r="I55" s="41"/>
      <c r="J55" s="41"/>
      <c r="K55" s="44"/>
      <c r="L55" s="41"/>
    </row>
    <row r="56" customFormat="false" ht="18.75" hidden="false" customHeight="true" outlineLevel="0" collapsed="false">
      <c r="A56" s="41"/>
      <c r="B56" s="40"/>
      <c r="C56" s="41"/>
      <c r="D56" s="41"/>
      <c r="E56" s="41"/>
      <c r="F56" s="41"/>
      <c r="G56" s="41"/>
      <c r="H56" s="42" t="n">
        <f aca="false">IFERROR(ABS(E56)*F56+G56,"")</f>
        <v>0</v>
      </c>
      <c r="I56" s="41"/>
      <c r="J56" s="41"/>
      <c r="K56" s="40"/>
      <c r="L56" s="41"/>
    </row>
    <row r="57" customFormat="false" ht="18.75" hidden="false" customHeight="true" outlineLevel="0" collapsed="false">
      <c r="A57" s="41"/>
      <c r="B57" s="44"/>
      <c r="C57" s="41"/>
      <c r="D57" s="41"/>
      <c r="E57" s="41"/>
      <c r="F57" s="41"/>
      <c r="G57" s="41"/>
      <c r="H57" s="42" t="n">
        <f aca="false">IFERROR(ABS(E57)*F57+G57,"")</f>
        <v>0</v>
      </c>
      <c r="I57" s="41"/>
      <c r="J57" s="41"/>
      <c r="K57" s="44"/>
      <c r="L57" s="41"/>
    </row>
    <row r="58" customFormat="false" ht="18.75" hidden="false" customHeight="true" outlineLevel="0" collapsed="false">
      <c r="A58" s="41"/>
      <c r="B58" s="40"/>
      <c r="C58" s="41"/>
      <c r="D58" s="41"/>
      <c r="E58" s="41"/>
      <c r="F58" s="41"/>
      <c r="G58" s="41"/>
      <c r="H58" s="42" t="n">
        <f aca="false">IFERROR(ABS(E58)*F58+G58,"")</f>
        <v>0</v>
      </c>
      <c r="I58" s="41"/>
      <c r="J58" s="41"/>
      <c r="K58" s="40"/>
      <c r="L58" s="41"/>
    </row>
    <row r="59" customFormat="false" ht="18.75" hidden="false" customHeight="true" outlineLevel="0" collapsed="false">
      <c r="A59" s="41"/>
      <c r="B59" s="44"/>
      <c r="C59" s="41"/>
      <c r="D59" s="41"/>
      <c r="E59" s="41"/>
      <c r="F59" s="41"/>
      <c r="G59" s="41"/>
      <c r="H59" s="42" t="n">
        <f aca="false">IFERROR(ABS(E59)*F59+G59,"")</f>
        <v>0</v>
      </c>
      <c r="I59" s="41"/>
      <c r="J59" s="41"/>
      <c r="K59" s="44"/>
      <c r="L59" s="41"/>
    </row>
    <row r="60" customFormat="false" ht="18.75" hidden="false" customHeight="true" outlineLevel="0" collapsed="false">
      <c r="A60" s="41"/>
      <c r="B60" s="40"/>
      <c r="C60" s="41"/>
      <c r="D60" s="41"/>
      <c r="E60" s="41"/>
      <c r="F60" s="41"/>
      <c r="G60" s="41"/>
      <c r="H60" s="42" t="n">
        <f aca="false">IFERROR(ABS(E60)*F60+G60,"")</f>
        <v>0</v>
      </c>
      <c r="I60" s="41"/>
      <c r="J60" s="41"/>
      <c r="K60" s="40"/>
      <c r="L60" s="41"/>
    </row>
    <row r="61" customFormat="false" ht="18.75" hidden="false" customHeight="true" outlineLevel="0" collapsed="false">
      <c r="A61" s="41"/>
      <c r="B61" s="44"/>
      <c r="C61" s="41"/>
      <c r="D61" s="41"/>
      <c r="E61" s="41"/>
      <c r="F61" s="41"/>
      <c r="G61" s="41"/>
      <c r="H61" s="42" t="n">
        <f aca="false">IFERROR(ABS(E61)*F61+G61,"")</f>
        <v>0</v>
      </c>
      <c r="I61" s="41"/>
      <c r="J61" s="41"/>
      <c r="K61" s="44"/>
      <c r="L61" s="41"/>
    </row>
    <row r="62" customFormat="false" ht="18.75" hidden="false" customHeight="true" outlineLevel="0" collapsed="false">
      <c r="A62" s="41"/>
      <c r="B62" s="40"/>
      <c r="C62" s="41"/>
      <c r="D62" s="41"/>
      <c r="E62" s="41"/>
      <c r="F62" s="41"/>
      <c r="G62" s="41"/>
      <c r="H62" s="42" t="n">
        <f aca="false">IFERROR(ABS(E62)*F62+G62,"")</f>
        <v>0</v>
      </c>
      <c r="I62" s="41"/>
      <c r="J62" s="41"/>
      <c r="K62" s="40"/>
      <c r="L62" s="41"/>
    </row>
    <row r="63" customFormat="false" ht="18.75" hidden="false" customHeight="true" outlineLevel="0" collapsed="false">
      <c r="A63" s="41"/>
      <c r="B63" s="44"/>
      <c r="C63" s="41"/>
      <c r="D63" s="41"/>
      <c r="E63" s="41"/>
      <c r="F63" s="41"/>
      <c r="G63" s="41"/>
      <c r="H63" s="42" t="n">
        <f aca="false">IFERROR(ABS(E63)*F63+G63,"")</f>
        <v>0</v>
      </c>
      <c r="I63" s="41"/>
      <c r="J63" s="41"/>
      <c r="K63" s="44"/>
      <c r="L63" s="41"/>
    </row>
    <row r="64" customFormat="false" ht="18.75" hidden="false" customHeight="true" outlineLevel="0" collapsed="false">
      <c r="A64" s="41"/>
      <c r="B64" s="40"/>
      <c r="C64" s="41"/>
      <c r="D64" s="41"/>
      <c r="E64" s="41"/>
      <c r="F64" s="41"/>
      <c r="G64" s="41"/>
      <c r="H64" s="42" t="n">
        <f aca="false">IFERROR(ABS(E64)*F64+G64,"")</f>
        <v>0</v>
      </c>
      <c r="I64" s="41"/>
      <c r="J64" s="41"/>
      <c r="K64" s="40"/>
      <c r="L64" s="41"/>
    </row>
    <row r="65" customFormat="false" ht="18.75" hidden="false" customHeight="true" outlineLevel="0" collapsed="false">
      <c r="A65" s="41"/>
      <c r="B65" s="44"/>
      <c r="C65" s="41"/>
      <c r="D65" s="41"/>
      <c r="E65" s="41"/>
      <c r="F65" s="41"/>
      <c r="G65" s="41"/>
      <c r="H65" s="42" t="n">
        <f aca="false">IFERROR(ABS(E65)*F65+G65,"")</f>
        <v>0</v>
      </c>
      <c r="I65" s="41"/>
      <c r="J65" s="41"/>
      <c r="K65" s="44"/>
      <c r="L65" s="41"/>
    </row>
    <row r="66" customFormat="false" ht="18.75" hidden="false" customHeight="true" outlineLevel="0" collapsed="false">
      <c r="A66" s="41"/>
      <c r="B66" s="40"/>
      <c r="C66" s="41"/>
      <c r="D66" s="41"/>
      <c r="E66" s="41"/>
      <c r="F66" s="41"/>
      <c r="G66" s="41"/>
      <c r="H66" s="42" t="n">
        <f aca="false">IFERROR(ABS(E66)*F66+G66,"")</f>
        <v>0</v>
      </c>
      <c r="I66" s="41"/>
      <c r="J66" s="41"/>
      <c r="K66" s="40"/>
      <c r="L66" s="41"/>
    </row>
    <row r="67" customFormat="false" ht="25.5" hidden="false" customHeight="true" outlineLevel="0" collapsed="false">
      <c r="A67" s="46"/>
      <c r="B67" s="45" t="s">
        <v>129</v>
      </c>
      <c r="C67" s="46"/>
      <c r="D67" s="46"/>
      <c r="E67" s="46"/>
      <c r="F67" s="46"/>
      <c r="G67" s="46"/>
      <c r="H67" s="47" t="n">
        <f aca="false">IFERROR(SUM(H2:H66),0)</f>
        <v>136122.9</v>
      </c>
      <c r="I67" s="46"/>
      <c r="J67" s="46"/>
      <c r="K67" s="46"/>
      <c r="L67" s="47" t="n">
        <f aca="false">IFERROR(SUM(L2:L66),0)</f>
        <v>76.4</v>
      </c>
    </row>
    <row r="69" customFormat="false" ht="18" hidden="false" customHeight="true" outlineLevel="0" collapsed="false">
      <c r="A69" s="30" t="s">
        <v>130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</row>
  </sheetData>
  <mergeCells count="1">
    <mergeCell ref="A69:L69"/>
  </mergeCells>
  <dataValidations count="1">
    <dataValidation allowBlank="true" errorStyle="stop" operator="between" showDropDown="false" showErrorMessage="false" showInputMessage="false" sqref="D2:D67" type="list">
      <formula1>"Kauf,Verkauf,Teilverkauf,Dividende,Zinsen,Sparplan,Sonstiges"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2026-10-15T08:04:21Z</dcterms:created>
  <dc:creator>openpyxl</dc:creator>
  <dc:description/>
  <dc:language>en-US</dc:language>
  <cp:lastModifiedBy/>
  <dcterms:modified xsi:type="dcterms:W3CDTF">2026-10-15T08:04:26Z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