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18AB792B-B26F-4923-90C9-DE5FC3FA7F18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Personalplanung" sheetId="1" r:id="rId1"/>
    <sheet name="Anleitung" sheetId="2" r:id="rId2"/>
  </sheets>
  <definedNames>
    <definedName name="_xlnm.Print_Area" localSheetId="0">Personalplanung!$A$1:$O$53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2" i="1" l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G18" i="1" s="1"/>
  <c r="I18" i="1"/>
  <c r="H18" i="1"/>
  <c r="I17" i="1"/>
  <c r="G17" i="1"/>
  <c r="N16" i="1"/>
  <c r="M16" i="1"/>
  <c r="L16" i="1"/>
  <c r="K16" i="1"/>
  <c r="I16" i="1"/>
  <c r="G16" i="1"/>
  <c r="F16" i="1"/>
  <c r="E16" i="1"/>
  <c r="N15" i="1"/>
  <c r="M15" i="1"/>
  <c r="H15" i="1"/>
  <c r="G15" i="1"/>
  <c r="F15" i="1"/>
  <c r="E15" i="1"/>
  <c r="D15" i="1"/>
  <c r="K14" i="1"/>
  <c r="F14" i="1"/>
  <c r="C14" i="1"/>
  <c r="N13" i="1"/>
  <c r="M13" i="1"/>
  <c r="L13" i="1"/>
  <c r="K13" i="1"/>
  <c r="J13" i="1"/>
  <c r="I13" i="1"/>
  <c r="H13" i="1"/>
  <c r="E13" i="1"/>
  <c r="D13" i="1"/>
  <c r="M12" i="1"/>
  <c r="L12" i="1"/>
  <c r="H12" i="1"/>
  <c r="G12" i="1"/>
  <c r="F12" i="1"/>
  <c r="E12" i="1"/>
  <c r="D12" i="1"/>
  <c r="C12" i="1"/>
  <c r="M8" i="1"/>
  <c r="J8" i="1"/>
  <c r="K18" i="1" l="1"/>
  <c r="I12" i="1"/>
  <c r="O12" i="1" s="1"/>
  <c r="D17" i="1"/>
  <c r="D14" i="1"/>
  <c r="D19" i="1" s="1"/>
  <c r="K15" i="1"/>
  <c r="E17" i="1"/>
  <c r="L18" i="1"/>
  <c r="I15" i="1"/>
  <c r="C17" i="1"/>
  <c r="J18" i="1"/>
  <c r="J15" i="1"/>
  <c r="J12" i="1"/>
  <c r="K12" i="1"/>
  <c r="E14" i="1"/>
  <c r="E19" i="1" s="1"/>
  <c r="L15" i="1"/>
  <c r="F17" i="1"/>
  <c r="M18" i="1"/>
  <c r="N18" i="1"/>
  <c r="H17" i="1"/>
  <c r="N12" i="1"/>
  <c r="N19" i="1" s="1"/>
  <c r="J17" i="1"/>
  <c r="G14" i="1"/>
  <c r="H14" i="1"/>
  <c r="H19" i="1" s="1"/>
  <c r="I14" i="1"/>
  <c r="C16" i="1"/>
  <c r="C13" i="1"/>
  <c r="O13" i="1" s="1"/>
  <c r="J14" i="1"/>
  <c r="D16" i="1"/>
  <c r="K17" i="1"/>
  <c r="L17" i="1"/>
  <c r="M17" i="1"/>
  <c r="N17" i="1"/>
  <c r="L14" i="1"/>
  <c r="L19" i="1" s="1"/>
  <c r="F13" i="1"/>
  <c r="F19" i="1" s="1"/>
  <c r="M14" i="1"/>
  <c r="M19" i="1" s="1"/>
  <c r="G13" i="1"/>
  <c r="G19" i="1" s="1"/>
  <c r="N14" i="1"/>
  <c r="H16" i="1"/>
  <c r="C18" i="1"/>
  <c r="C15" i="1"/>
  <c r="J16" i="1"/>
  <c r="D18" i="1"/>
  <c r="E18" i="1"/>
  <c r="F18" i="1"/>
  <c r="O15" i="1" l="1"/>
  <c r="C19" i="1"/>
  <c r="O17" i="1"/>
  <c r="O18" i="1"/>
  <c r="O14" i="1"/>
  <c r="O19" i="1" s="1"/>
  <c r="O16" i="1"/>
  <c r="K19" i="1"/>
  <c r="I19" i="1"/>
  <c r="J19" i="1"/>
  <c r="F8" i="1" l="1"/>
  <c r="B8" i="1"/>
</calcChain>
</file>

<file path=xl/sharedStrings.xml><?xml version="1.0" encoding="utf-8"?>
<sst xmlns="http://schemas.openxmlformats.org/spreadsheetml/2006/main" count="132" uniqueCount="92">
  <si>
    <t>UNTERNEHMEN</t>
  </si>
  <si>
    <t>Muster GmbH (Vorlage)</t>
  </si>
  <si>
    <t>€</t>
  </si>
  <si>
    <t>Personalplanung 2027</t>
  </si>
  <si>
    <t>BEREICH</t>
  </si>
  <si>
    <t>Gesamtunternehmen</t>
  </si>
  <si>
    <t>Personalkostenplan · Monatsübersicht · FTE-Kapazität</t>
  </si>
  <si>
    <t>STAND</t>
  </si>
  <si>
    <t>Januar 2027</t>
  </si>
  <si>
    <t>WÄHRUNG</t>
  </si>
  <si>
    <t>EUR</t>
  </si>
  <si>
    <t>KENNZAHLEN</t>
  </si>
  <si>
    <t>Lohnnebenkosten-Faktor (AG):</t>
  </si>
  <si>
    <t>PERSONALKOSTEN 2027</t>
  </si>
  <si>
    <t>Ø KOSTEN / MONAT</t>
  </si>
  <si>
    <t>STELLEN (DEZ.)</t>
  </si>
  <si>
    <t>Ø FTE (DEZ.)</t>
  </si>
  <si>
    <t>PERSONALKOSTENPLAN · MONATLICH  (Werte in T€)</t>
  </si>
  <si>
    <t>Abteilung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</si>
  <si>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</si>
  <si>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</si>
  <si>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</si>
  <si>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</si>
  <si>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</si>
  <si>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</si>
  <si>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</si>
  <si>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</si>
  <si>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</si>
  <si>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</si>
  <si>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</si>
  <si>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</si>
  <si>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Jahr</t>
  </si>
  <si>
    <t>Geschäftsführung</t>
  </si>
  <si>
    <t>Vertrieb</t>
  </si>
  <si>
    <t>Marketing</t>
  </si>
  <si>
    <t>Operations</t>
  </si>
  <si>
    <t>IT</t>
  </si>
  <si>
    <t>Finanzen</t>
  </si>
  <si>
    <t>Personal</t>
  </si>
  <si>
    <t>Gesamt</t>
  </si>
  <si>
    <t>KOSTENVERLAUF 2027  (Gesamt, in €)</t>
  </si>
  <si>
    <t>POSITIONEN / STELLEN  ·  TREIBER DER PLANUNG</t>
  </si>
  <si>
    <t>Position</t>
  </si>
  <si>
    <t>FTE</t>
  </si>
  <si>
    <t>Bruttogehalt</t>
  </si>
  <si>
    <t>Monatskosten</t>
  </si>
  <si>
    <t>Start
(Mon.)</t>
  </si>
  <si>
    <t>Ende
(Mon.)</t>
  </si>
  <si>
    <t>Status</t>
  </si>
  <si>
    <t>Aktiv</t>
  </si>
  <si>
    <t>Vertriebsleitung</t>
  </si>
  <si>
    <t>Außendienst</t>
  </si>
  <si>
    <t>Innendienst</t>
  </si>
  <si>
    <t>Innendienst (Austritt)</t>
  </si>
  <si>
    <t>Ausgeschieden</t>
  </si>
  <si>
    <t>Innendienst (Nachbesetzung)</t>
  </si>
  <si>
    <t>In Planung</t>
  </si>
  <si>
    <t>Marketing-Leitung</t>
  </si>
  <si>
    <t>Online-Marketing</t>
  </si>
  <si>
    <t>Content-Marketing</t>
  </si>
  <si>
    <t>Operations-Leitung</t>
  </si>
  <si>
    <t>Sachbearbeitung</t>
  </si>
  <si>
    <t>Lager / Logistik</t>
  </si>
  <si>
    <t>IT-Leitung</t>
  </si>
  <si>
    <t>Systemadministration</t>
  </si>
  <si>
    <t>Software-Entwicklung</t>
  </si>
  <si>
    <t>Finanzleitung</t>
  </si>
  <si>
    <t>Buchhaltung</t>
  </si>
  <si>
    <t>HR-Leitung</t>
  </si>
  <si>
    <t>Anleitung</t>
  </si>
  <si>
    <t>Personalplanung 2027 · Hinweise zur Nutzung</t>
  </si>
  <si>
    <t>Aufbau</t>
  </si>
  <si>
    <t>Kennzahlen</t>
  </si>
  <si>
    <t>Personalkosten 2027, Ø Kosten/Monat, besetzte Stellen und Ø FTE zum Jahresende – automatisch berechnet.</t>
  </si>
  <si>
    <t>Monatsmatrix</t>
  </si>
  <si>
    <t>Personalkosten je Abteilung und Monat (in T€) mit Jahressumme; die Farbintensität zeigt die Kostenhöhe.</t>
  </si>
  <si>
    <t>Kostenverlauf</t>
  </si>
  <si>
    <t>Das Flächendiagramm zeigt die monatliche Kostenentwicklung über das Jahr 2027.</t>
  </si>
  <si>
    <t>Positionsliste</t>
  </si>
  <si>
    <t>Treiber der Planung: jede Stelle mit FTE, Gehalt, aktivem Zeitraum (Start-/Endmonat) und Status.</t>
  </si>
  <si>
    <t>Automatik &amp; Nutzung</t>
  </si>
  <si>
    <t>Zeitraum</t>
  </si>
  <si>
    <t>Start- und Endmonat je Stelle als Zahl 1–12 eintragen. Eine Stelle verursacht nur in diesem Zeitraum Kosten.</t>
  </si>
  <si>
    <t>Bruttogehalt × FTE × Lohnnebenkosten-Faktor. Der Faktor lässt sich oben rechts anpassen.</t>
  </si>
  <si>
    <t>Matrix</t>
  </si>
  <si>
    <t>Jede Monatszelle summiert automatisch die in diesem Monat aktiven Stellen der jeweiligen Abteilung.</t>
  </si>
  <si>
    <t>Neueinstellungen</t>
  </si>
  <si>
    <t>Geplante Stellen einfach mit späterem Startmonat und Status „In Planung“ anlegen – die Kurve steigt entsprechend.</t>
  </si>
  <si>
    <t>Austritte</t>
  </si>
  <si>
    <t>Ausscheidende Stellen erhalten einen früheren Endmonat; ab dem Folgemonat entfallen die Kosten.</t>
  </si>
  <si>
    <t>Werte in T€</t>
  </si>
  <si>
    <t>Die Matrix zeigt Tausender-Euro; die Kennzahlen und die Positionsliste rechnen in vollen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</si>
</sst>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"/>
    <numFmt numFmtId="165" formatCode="0.0"/>
    <numFmt numFmtId="166" formatCode="#,##0.0,"/>
  </numFmts>
  <fonts count="26" x14ac:knownFonts="1">
    <font>
      <sz val="11"/>
      <color theme="1"/>
      <name val="Calibri"/>
      <family val="2"/>
      <charset val="1"/>
    </font>
    <font>
      <b/>
      <sz val="8"/>
      <color rgb="FF9FB7C6"/>
      <name val="Calibri"/>
      <charset val="1"/>
    </font>
    <font>
      <sz val="9.5"/>
      <color rgb="FFFFFFFF"/>
      <name val="Calibri"/>
      <charset val="1"/>
    </font>
    <font>
      <b/>
      <sz val="18"/>
      <color rgb="FF0F3A5C"/>
      <name val="Calibri"/>
      <charset val="1"/>
    </font>
    <font>
      <b/>
      <sz val="21"/>
      <color rgb="FFFFFFFF"/>
      <name val="Calibri"/>
      <charset val="1"/>
    </font>
    <font>
      <sz val="10"/>
      <color rgb="FFBFD2DF"/>
      <name val="Calibri"/>
      <charset val="1"/>
    </font>
    <font>
      <b/>
      <sz val="9"/>
      <color rgb="FFC08A2E"/>
      <name val="Calibri"/>
      <charset val="1"/>
    </font>
    <font>
      <b/>
      <sz val="9"/>
      <color rgb="FF6B7682"/>
      <name val="Calibri"/>
      <charset val="1"/>
    </font>
    <font>
      <b/>
      <sz val="10"/>
      <color rgb="FF20303C"/>
      <name val="Calibri"/>
      <charset val="1"/>
    </font>
    <font>
      <b/>
      <sz val="8"/>
      <color rgb="FF6B7682"/>
      <name val="Calibri"/>
      <charset val="1"/>
    </font>
    <font>
      <b/>
      <sz val="18"/>
      <color rgb="FFC08A2E"/>
      <name val="Calibri"/>
      <charset val="1"/>
    </font>
    <font>
      <b/>
      <sz val="8.5"/>
      <color rgb="FFFFFFFF"/>
      <name val="Calibri"/>
      <charset val="1"/>
    </font>
    <font>
      <sz val="9.5"/>
      <color rgb="FF20303C"/>
      <name val="Calibri"/>
      <charset val="1"/>
    </font>
    <font>
      <sz val="9"/>
      <color rgb="FF20303C"/>
      <name val="Calibri"/>
      <charset val="1"/>
    </font>
    <font>
      <b/>
      <sz val="9.5"/>
      <color rgb="FF0F3A5C"/>
      <name val="Calibri"/>
      <charset val="1"/>
    </font>
    <font>
      <b/>
      <sz val="10"/>
      <color rgb="FFFFFFFF"/>
      <name val="Calibri"/>
      <charset val="1"/>
    </font>
    <font>
      <b/>
      <sz val="9"/>
      <color rgb="FFFFFFFF"/>
      <name val="Calibri"/>
      <charset val="1"/>
    </font>
    <font>
      <b/>
      <sz val="10"/>
      <color rgb="FFE0A94E"/>
      <name val="Calibri"/>
      <charset val="1"/>
    </font>
    <font>
      <b/>
      <sz val="9"/>
      <color rgb="FF0F3A5C"/>
      <name val="Calibri"/>
      <charset val="1"/>
    </font>
    <font>
      <b/>
      <sz val="9"/>
      <color rgb="FF20303C"/>
      <name val="Calibri"/>
      <charset val="1"/>
    </font>
    <font>
      <b/>
      <sz val="15"/>
      <color rgb="FF0F3A5C"/>
      <name val="Calibri"/>
      <charset val="1"/>
    </font>
    <font>
      <b/>
      <sz val="20"/>
      <color rgb="FFFFFFFF"/>
      <name val="Calibri"/>
      <charset val="1"/>
    </font>
    <font>
      <b/>
      <sz val="11.5"/>
      <color rgb="FF0F3A5C"/>
      <name val="Calibri"/>
      <charset val="1"/>
    </font>
    <font>
      <b/>
      <sz val="10"/>
      <color rgb="FFC08A2E"/>
      <name val="Calibri"/>
      <charset val="1"/>
    </font>
    <font>
      <sz val="10"/>
      <color rgb="FF20303C"/>
      <name val="Calibri"/>
      <charset val="1"/>
    </font>
    <font>
      <b/>
      <sz val="10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F3A5C"/>
        <bgColor rgb="FF20303C"/>
      </patternFill>
    </fill>
    <fill>
      <patternFill patternType="solid">
        <fgColor rgb="FFE0A94E"/>
        <bgColor rgb="FFC08A2E"/>
      </patternFill>
    </fill>
    <fill>
      <patternFill patternType="solid">
        <fgColor rgb="FFFBF2DE"/>
        <bgColor rgb="FFF3F7F9"/>
      </patternFill>
    </fill>
    <fill>
      <patternFill patternType="solid">
        <fgColor rgb="FFF3F7F9"/>
        <bgColor rgb="FFF8FAFC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3F7F9"/>
      </patternFill>
    </fill>
  </fills>
  <borders count="7">
    <border>
      <left/>
      <right/>
      <top/>
      <bottom/>
      <diagonal/>
    </border>
    <border>
      <left/>
      <right/>
      <top/>
      <bottom style="thin">
        <color rgb="FFE0A94E"/>
      </bottom>
      <diagonal/>
    </border>
    <border>
      <left/>
      <right style="thin">
        <color rgb="FFE4E9ED"/>
      </right>
      <top style="medium">
        <color rgb="FFE0A94E"/>
      </top>
      <bottom/>
      <diagonal/>
    </border>
    <border>
      <left/>
      <right/>
      <top style="medium">
        <color rgb="FFE0A94E"/>
      </top>
      <bottom/>
      <diagonal/>
    </border>
    <border>
      <left/>
      <right style="thin">
        <color rgb="FFE4E9ED"/>
      </right>
      <top/>
      <bottom/>
      <diagonal/>
    </border>
    <border>
      <left/>
      <right/>
      <top/>
      <bottom style="medium">
        <color rgb="FFE0A94E"/>
      </bottom>
      <diagonal/>
    </border>
    <border>
      <left/>
      <right/>
      <top/>
      <bottom style="thin">
        <color rgb="FFE4E9ED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3" fillId="6" borderId="6" xfId="0" applyFont="1" applyFill="1" applyBorder="1" applyAlignment="1">
      <alignment horizontal="left" vertical="center" inden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 indent="1"/>
    </xf>
    <xf numFmtId="165" fontId="10" fillId="5" borderId="0" xfId="0" applyNumberFormat="1" applyFont="1" applyFill="1" applyAlignment="1">
      <alignment horizontal="left" vertical="center" indent="1"/>
    </xf>
    <xf numFmtId="1" fontId="3" fillId="5" borderId="4" xfId="0" applyNumberFormat="1" applyFont="1" applyFill="1" applyBorder="1" applyAlignment="1">
      <alignment horizontal="left" vertical="center" indent="1"/>
    </xf>
    <xf numFmtId="164" fontId="3" fillId="5" borderId="4" xfId="0" applyNumberFormat="1" applyFont="1" applyFill="1" applyBorder="1" applyAlignment="1">
      <alignment horizontal="left" vertical="center" indent="1"/>
    </xf>
    <xf numFmtId="0" fontId="9" fillId="5" borderId="3" xfId="0" applyFont="1" applyFill="1" applyBorder="1" applyAlignment="1">
      <alignment horizontal="left" vertical="center" indent="1"/>
    </xf>
    <xf numFmtId="0" fontId="9" fillId="5" borderId="2" xfId="0" applyFont="1" applyFill="1" applyBorder="1" applyAlignment="1">
      <alignment horizontal="left" vertical="center" indent="1"/>
    </xf>
    <xf numFmtId="0" fontId="7" fillId="0" borderId="0" xfId="0" applyFont="1" applyAlignment="1">
      <alignment horizontal="right" vertical="center"/>
    </xf>
    <xf numFmtId="0" fontId="5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right" vertical="center"/>
    </xf>
    <xf numFmtId="0" fontId="0" fillId="2" borderId="0" xfId="0" applyFill="1"/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2" fontId="8" fillId="4" borderId="1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left" vertical="center" indent="1"/>
    </xf>
    <xf numFmtId="166" fontId="13" fillId="0" borderId="0" xfId="0" applyNumberFormat="1" applyFont="1" applyAlignment="1">
      <alignment horizontal="center" vertical="center"/>
    </xf>
    <xf numFmtId="166" fontId="14" fillId="5" borderId="6" xfId="0" applyNumberFormat="1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left" vertical="center" indent="1"/>
    </xf>
    <xf numFmtId="0" fontId="15" fillId="2" borderId="0" xfId="0" applyFont="1" applyFill="1" applyAlignment="1">
      <alignment horizontal="left" vertical="center" indent="1"/>
    </xf>
    <xf numFmtId="166" fontId="16" fillId="2" borderId="0" xfId="0" applyNumberFormat="1" applyFont="1" applyFill="1" applyAlignment="1">
      <alignment horizontal="center" vertical="center"/>
    </xf>
    <xf numFmtId="166" fontId="17" fillId="2" borderId="0" xfId="0" applyNumberFormat="1" applyFont="1" applyFill="1" applyAlignment="1">
      <alignment horizontal="center" vertical="center"/>
    </xf>
    <xf numFmtId="0" fontId="11" fillId="2" borderId="5" xfId="0" applyFont="1" applyFill="1" applyBorder="1" applyAlignment="1">
      <alignment horizontal="left" vertical="center" wrapText="1" indent="1"/>
    </xf>
    <xf numFmtId="0" fontId="11" fillId="2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left" vertical="center" wrapText="1" indent="1"/>
    </xf>
    <xf numFmtId="165" fontId="13" fillId="6" borderId="6" xfId="0" applyNumberFormat="1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left" vertical="center" wrapText="1" indent="1"/>
    </xf>
    <xf numFmtId="165" fontId="13" fillId="7" borderId="6" xfId="0" applyNumberFormat="1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0" fontId="0" fillId="7" borderId="6" xfId="0" applyFill="1" applyBorder="1"/>
    <xf numFmtId="0" fontId="21" fillId="2" borderId="0" xfId="0" applyFont="1" applyFill="1" applyAlignment="1">
      <alignment horizontal="left" vertical="center" indent="1"/>
    </xf>
    <xf numFmtId="0" fontId="23" fillId="0" borderId="6" xfId="0" applyFont="1" applyBorder="1" applyAlignment="1">
      <alignment horizontal="left" vertical="center" wrapText="1" indent="1"/>
    </xf>
    <xf numFmtId="0" fontId="24" fillId="0" borderId="6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indent="1"/>
    </xf>
    <xf numFmtId="164" fontId="13" fillId="6" borderId="6" xfId="0" applyNumberFormat="1" applyFont="1" applyFill="1" applyBorder="1" applyAlignment="1">
      <alignment horizontal="center" vertical="center"/>
    </xf>
    <xf numFmtId="164" fontId="18" fillId="6" borderId="6" xfId="0" applyNumberFormat="1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13" fillId="7" borderId="6" xfId="0" applyFont="1" applyFill="1" applyBorder="1" applyAlignment="1">
      <alignment horizontal="left" vertical="center" indent="1"/>
    </xf>
    <xf numFmtId="164" fontId="13" fillId="7" borderId="6" xfId="0" applyNumberFormat="1" applyFont="1" applyFill="1" applyBorder="1" applyAlignment="1">
      <alignment horizontal="center" vertical="center"/>
    </xf>
    <xf numFmtId="164" fontId="18" fillId="7" borderId="6" xfId="0" applyNumberFormat="1" applyFont="1" applyFill="1" applyBorder="1" applyAlignment="1">
      <alignment horizontal="center" vertical="center"/>
    </xf>
    <xf numFmtId="0" fontId="19" fillId="7" borderId="6" xfId="0" applyFont="1" applyFill="1" applyBorder="1" applyAlignment="1">
      <alignment horizontal="center" vertical="center"/>
    </xf>
    <xf numFmtId="0" fontId="0" fillId="7" borderId="6" xfId="0" applyFill="1" applyBorder="1"/>
    <xf numFmtId="0" fontId="20" fillId="3" borderId="0" xfId="0" applyFont="1" applyFill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5" fillId="2" borderId="5" xfId="0" applyFont="1" applyFill="1" applyBorder="1" applyAlignment="1">
      <alignment horizontal="left" vertical="center" indent="1"/>
    </xf>
    <xf numFmtId="0" fontId="25" fillId="2" borderId="5" xfId="0" applyFont="1" applyFill="1" applyBorder="1" applyAlignment="1">
      <alignment horizontal="center" vertical="center"/>
    </xf>
  </cellXfs>
  <cellStyles count="1">
    <cellStyle name="Standard" xfId="0" builtinId="0"/>
  </cellStyles>
  <dxfs count="3">
    <dxf>
      <font>
        <b/>
        <sz val="9"/>
        <color rgb="FF6B7682"/>
        <name val="Calibri"/>
        <charset val="1"/>
      </font>
      <fill>
        <patternFill>
          <bgColor rgb="FFE9ECEE"/>
        </patternFill>
      </fill>
    </dxf>
    <dxf>
      <font>
        <b/>
        <sz val="9"/>
        <color rgb="FF9A6B1E"/>
        <name val="Calibri"/>
        <charset val="1"/>
      </font>
      <fill>
        <patternFill>
          <bgColor rgb="FFF6E6C6"/>
        </patternFill>
      </fill>
    </dxf>
    <dxf>
      <font>
        <b/>
        <sz val="9"/>
        <color rgb="FF2E7D55"/>
        <name val="Calibri"/>
        <charset val="1"/>
      </font>
      <fill>
        <patternFill>
          <bgColor rgb="FFE0EF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1E"/>
      <rgbColor rgb="FF800080"/>
      <rgbColor rgb="FF008080"/>
      <rgbColor rgb="FF9FB7C6"/>
      <rgbColor rgb="FF878787"/>
      <rgbColor rgb="FF9999FF"/>
      <rgbColor rgb="FF993366"/>
      <rgbColor rgb="FFFBF2DE"/>
      <rgbColor rgb="FFE0EFE7"/>
      <rgbColor rgb="FF660066"/>
      <rgbColor rgb="FFFF8080"/>
      <rgbColor rgb="FF0066CC"/>
      <rgbColor rgb="FFBFD2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9ED"/>
      <rgbColor rgb="FFE9ECEE"/>
      <rgbColor rgb="FFF6E6C6"/>
      <rgbColor rgb="FFF3F7F9"/>
      <rgbColor rgb="FFF8FAFC"/>
      <rgbColor rgb="FFCC99FF"/>
      <rgbColor rgb="FFD9D9D9"/>
      <rgbColor rgb="FF3366FF"/>
      <rgbColor rgb="FF33CCCC"/>
      <rgbColor rgb="FF99CC00"/>
      <rgbColor rgb="FFFFCC00"/>
      <rgbColor rgb="FFE0A94E"/>
      <rgbColor rgb="FFFF6600"/>
      <rgbColor rgb="FF6B7682"/>
      <rgbColor rgb="FFC08A2E"/>
      <rgbColor rgb="FF0F3A5C"/>
      <rgbColor rgb="FF2E7D55"/>
      <rgbColor rgb="FF003300"/>
      <rgbColor rgb="FF333300"/>
      <rgbColor rgb="FF993300"/>
      <rgbColor rgb="FF993366"/>
      <rgbColor rgb="FF333399"/>
      <rgbColor rgb="FF2030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E0A94E"/>
            </a:solidFill>
            <a:ln w="18000">
              <a:solidFill>
                <a:srgbClr val="C08A2E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Personalplanung!$C$11:$N$11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Personalplanung!$C$19:$N$19</c:f>
              <c:numCache>
                <c:formatCode>#,##0.0,</c:formatCode>
                <c:ptCount val="12"/>
                <c:pt idx="0">
                  <c:v>89986.8</c:v>
                </c:pt>
                <c:pt idx="1">
                  <c:v>89986.8</c:v>
                </c:pt>
                <c:pt idx="2">
                  <c:v>89986.8</c:v>
                </c:pt>
                <c:pt idx="3">
                  <c:v>91708.800000000003</c:v>
                </c:pt>
                <c:pt idx="4">
                  <c:v>96136.8</c:v>
                </c:pt>
                <c:pt idx="5">
                  <c:v>96136.8</c:v>
                </c:pt>
                <c:pt idx="6">
                  <c:v>101056.8</c:v>
                </c:pt>
                <c:pt idx="7">
                  <c:v>101056.8</c:v>
                </c:pt>
                <c:pt idx="8">
                  <c:v>101056.8</c:v>
                </c:pt>
                <c:pt idx="9">
                  <c:v>101056.8</c:v>
                </c:pt>
                <c:pt idx="10">
                  <c:v>101056.8</c:v>
                </c:pt>
                <c:pt idx="11">
                  <c:v>101056.8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D-4967-80E4-5ECB3955B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32549"/>
        <c:axId val="51241796"/>
      </c:areaChart>
      <c:catAx>
        <c:axId val="1403254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1241796"/>
        <c:crosses val="autoZero"/>
        <c:auto val="1"/>
        <c:lblAlgn val="ctr"/>
        <c:lblOffset val="100"/>
        <c:noMultiLvlLbl val="0"/>
      </c:catAx>
      <c:valAx>
        <c:axId val="51241796"/>
        <c:scaling>
          <c:orientation val="minMax"/>
        </c:scaling>
        <c:delete val="0"/>
        <c:axPos val="l"/>
        <c:numFmt formatCode="#,##0.0,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4032549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15</xdr:col>
      <xdr:colOff>9525</xdr:colOff>
      <xdr:row>31</xdr:row>
      <xdr:rowOff>169920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53"/>
  <sheetViews>
    <sheetView showGridLines="0" tabSelected="1"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W45" sqref="W45:X45"/>
    </sheetView>
  </sheetViews>
  <sheetFormatPr baseColWidth="10" defaultColWidth="8.7109375" defaultRowHeight="15" x14ac:dyDescent="0.25"/>
  <cols>
    <col min="1" max="1" width="2" customWidth="1"/>
    <col min="2" max="2" width="24" customWidth="1"/>
    <col min="3" max="14" width="7.5703125" customWidth="1"/>
    <col min="15" max="15" width="11" customWidth="1"/>
    <col min="16" max="16" width="2" customWidth="1"/>
  </cols>
  <sheetData>
    <row r="1" spans="2:15" ht="15" customHeight="1" x14ac:dyDescent="0.25">
      <c r="B1" s="15"/>
      <c r="C1" s="15"/>
      <c r="D1" s="15"/>
      <c r="E1" s="15"/>
      <c r="F1" s="15"/>
      <c r="G1" s="15"/>
      <c r="H1" s="15"/>
      <c r="I1" s="15"/>
      <c r="J1" s="15"/>
      <c r="K1" s="14" t="s">
        <v>0</v>
      </c>
      <c r="L1" s="14"/>
      <c r="M1" s="13" t="s">
        <v>1</v>
      </c>
      <c r="N1" s="13"/>
      <c r="O1" s="13"/>
    </row>
    <row r="2" spans="2:15" ht="24" customHeight="1" x14ac:dyDescent="0.25">
      <c r="B2" s="12" t="s">
        <v>2</v>
      </c>
      <c r="C2" s="11" t="s">
        <v>3</v>
      </c>
      <c r="D2" s="11"/>
      <c r="E2" s="11"/>
      <c r="F2" s="11"/>
      <c r="G2" s="11"/>
      <c r="H2" s="11"/>
      <c r="I2" s="15"/>
      <c r="J2" s="15"/>
      <c r="K2" s="14" t="s">
        <v>4</v>
      </c>
      <c r="L2" s="14"/>
      <c r="M2" s="13" t="s">
        <v>5</v>
      </c>
      <c r="N2" s="13"/>
      <c r="O2" s="13"/>
    </row>
    <row r="3" spans="2:15" ht="18" customHeight="1" x14ac:dyDescent="0.25">
      <c r="B3" s="12"/>
      <c r="C3" s="10" t="s">
        <v>6</v>
      </c>
      <c r="D3" s="10"/>
      <c r="E3" s="10"/>
      <c r="F3" s="10"/>
      <c r="G3" s="10"/>
      <c r="H3" s="10"/>
      <c r="I3" s="15"/>
      <c r="J3" s="15"/>
      <c r="K3" s="14" t="s">
        <v>7</v>
      </c>
      <c r="L3" s="14"/>
      <c r="M3" s="13" t="s">
        <v>8</v>
      </c>
      <c r="N3" s="13"/>
      <c r="O3" s="13"/>
    </row>
    <row r="4" spans="2:15" ht="12.75" customHeight="1" x14ac:dyDescent="0.25">
      <c r="B4" s="15"/>
      <c r="C4" s="15"/>
      <c r="D4" s="15"/>
      <c r="E4" s="15"/>
      <c r="F4" s="15"/>
      <c r="G4" s="15"/>
      <c r="H4" s="15"/>
      <c r="I4" s="15"/>
      <c r="J4" s="15"/>
      <c r="K4" s="14" t="s">
        <v>9</v>
      </c>
      <c r="L4" s="14"/>
      <c r="M4" s="13" t="s">
        <v>10</v>
      </c>
      <c r="N4" s="13"/>
      <c r="O4" s="13"/>
    </row>
    <row r="5" spans="2:15" ht="13.5" customHeight="1" x14ac:dyDescent="0.25"/>
    <row r="6" spans="2:15" ht="15.75" customHeight="1" x14ac:dyDescent="0.25">
      <c r="B6" s="17" t="s">
        <v>11</v>
      </c>
      <c r="K6" s="9" t="s">
        <v>12</v>
      </c>
      <c r="L6" s="9"/>
      <c r="M6" s="9"/>
      <c r="N6" s="9"/>
      <c r="O6" s="18">
        <v>1.23</v>
      </c>
    </row>
    <row r="7" spans="2:15" ht="12.75" customHeight="1" x14ac:dyDescent="0.25">
      <c r="B7" s="8" t="s">
        <v>13</v>
      </c>
      <c r="C7" s="8"/>
      <c r="D7" s="8"/>
      <c r="E7" s="8"/>
      <c r="F7" s="8" t="s">
        <v>14</v>
      </c>
      <c r="G7" s="8"/>
      <c r="H7" s="8"/>
      <c r="I7" s="8"/>
      <c r="J7" s="8" t="s">
        <v>15</v>
      </c>
      <c r="K7" s="8"/>
      <c r="L7" s="8"/>
      <c r="M7" s="7" t="s">
        <v>16</v>
      </c>
      <c r="N7" s="7"/>
      <c r="O7" s="7"/>
    </row>
    <row r="8" spans="2:15" ht="21.75" customHeight="1" x14ac:dyDescent="0.25">
      <c r="B8" s="6">
        <f>O19</f>
        <v>1160283.6000000001</v>
      </c>
      <c r="C8" s="6"/>
      <c r="D8" s="6"/>
      <c r="E8" s="6"/>
      <c r="F8" s="6">
        <f>O19/12</f>
        <v>96690.3</v>
      </c>
      <c r="G8" s="6"/>
      <c r="H8" s="6"/>
      <c r="I8" s="6"/>
      <c r="J8" s="5">
        <f>SUMPRODUCT(($K$34:$K$53&lt;=12)*($L$34:$L$53&gt;=12))</f>
        <v>18</v>
      </c>
      <c r="K8" s="5"/>
      <c r="L8" s="5"/>
      <c r="M8" s="4">
        <f>SUMPRODUCT(($K$34:$K$53&lt;=12)*($L$34:$L$53&gt;=12)*$F$34:$F$53)</f>
        <v>16.5</v>
      </c>
      <c r="N8" s="4"/>
      <c r="O8" s="4"/>
    </row>
    <row r="9" spans="2:15" ht="7.5" customHeight="1" x14ac:dyDescent="0.25"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4"/>
      <c r="N9" s="4"/>
      <c r="O9" s="4"/>
    </row>
    <row r="10" spans="2:15" ht="12" customHeight="1" x14ac:dyDescent="0.25">
      <c r="B10" s="17" t="s">
        <v>17</v>
      </c>
    </row>
    <row r="11" spans="2:15" ht="21.75" customHeight="1" x14ac:dyDescent="0.25">
      <c r="B11" s="49" t="s">
        <v>18</v>
      </c>
      <c r="C11" s="50" t="s">
        <v>19</v>
      </c>
      <c r="D11" s="50" t="s">
        <v>20</v>
      </c>
      <c r="E11" s="50" t="s">
        <v>21</v>
      </c>
      <c r="F11" s="50" t="s">
        <v>22</v>
      </c>
      <c r="G11" s="50" t="s">
        <v>23</v>
      </c>
      <c r="H11" s="50" t="s">
        <v>24</v>
      </c>
      <c r="I11" s="50" t="s">
        <v>25</v>
      </c>
      <c r="J11" s="50" t="s">
        <v>26</v>
      </c>
      <c r="K11" s="50" t="s">
        <v>27</v>
      </c>
      <c r="L11" s="50" t="s">
        <v>28</v>
      </c>
      <c r="M11" s="50" t="s">
        <v>29</v>
      </c>
      <c r="N11" s="50" t="s">
        <v>30</v>
      </c>
      <c r="O11" s="50" t="s">
        <v>31</v>
      </c>
    </row>
    <row r="12" spans="2:15" ht="19.5" customHeight="1" x14ac:dyDescent="0.25">
      <c r="B12" s="19" t="s">
        <v>32</v>
      </c>
      <c r="C12" s="20">
        <f t="shared" ref="C12:C18" si="0">SUMPRODUCT(($C$34:$C$53=$B12)*($K$34:$K$53&lt;=1)*($L$34:$L$53&gt;=1)*$I$34:$I$53)</f>
        <v>11685</v>
      </c>
      <c r="D12" s="20">
        <f t="shared" ref="D12:D18" si="1">SUMPRODUCT(($C$34:$C$53=$B12)*($K$34:$K$53&lt;=2)*($L$34:$L$53&gt;=2)*$I$34:$I$53)</f>
        <v>11685</v>
      </c>
      <c r="E12" s="20">
        <f t="shared" ref="E12:E18" si="2">SUMPRODUCT(($C$34:$C$53=$B12)*($K$34:$K$53&lt;=3)*($L$34:$L$53&gt;=3)*$I$34:$I$53)</f>
        <v>11685</v>
      </c>
      <c r="F12" s="20">
        <f t="shared" ref="F12:F18" si="3">SUMPRODUCT(($C$34:$C$53=$B12)*($K$34:$K$53&lt;=4)*($L$34:$L$53&gt;=4)*$I$34:$I$53)</f>
        <v>11685</v>
      </c>
      <c r="G12" s="20">
        <f t="shared" ref="G12:G18" si="4">SUMPRODUCT(($C$34:$C$53=$B12)*($K$34:$K$53&lt;=5)*($L$34:$L$53&gt;=5)*$I$34:$I$53)</f>
        <v>11685</v>
      </c>
      <c r="H12" s="20">
        <f t="shared" ref="H12:H18" si="5">SUMPRODUCT(($C$34:$C$53=$B12)*($K$34:$K$53&lt;=6)*($L$34:$L$53&gt;=6)*$I$34:$I$53)</f>
        <v>11685</v>
      </c>
      <c r="I12" s="20">
        <f t="shared" ref="I12:I18" si="6">SUMPRODUCT(($C$34:$C$53=$B12)*($K$34:$K$53&lt;=7)*($L$34:$L$53&gt;=7)*$I$34:$I$53)</f>
        <v>11685</v>
      </c>
      <c r="J12" s="20">
        <f t="shared" ref="J12:J18" si="7">SUMPRODUCT(($C$34:$C$53=$B12)*($K$34:$K$53&lt;=8)*($L$34:$L$53&gt;=8)*$I$34:$I$53)</f>
        <v>11685</v>
      </c>
      <c r="K12" s="20">
        <f t="shared" ref="K12:K18" si="8">SUMPRODUCT(($C$34:$C$53=$B12)*($K$34:$K$53&lt;=9)*($L$34:$L$53&gt;=9)*$I$34:$I$53)</f>
        <v>11685</v>
      </c>
      <c r="L12" s="20">
        <f t="shared" ref="L12:L18" si="9">SUMPRODUCT(($C$34:$C$53=$B12)*($K$34:$K$53&lt;=10)*($L$34:$L$53&gt;=10)*$I$34:$I$53)</f>
        <v>11685</v>
      </c>
      <c r="M12" s="20">
        <f t="shared" ref="M12:M18" si="10">SUMPRODUCT(($C$34:$C$53=$B12)*($K$34:$K$53&lt;=11)*($L$34:$L$53&gt;=11)*$I$34:$I$53)</f>
        <v>11685</v>
      </c>
      <c r="N12" s="20">
        <f t="shared" ref="N12:N18" si="11">SUMPRODUCT(($C$34:$C$53=$B12)*($K$34:$K$53&lt;=12)*($L$34:$L$53&gt;=12)*$I$34:$I$53)</f>
        <v>11685</v>
      </c>
      <c r="O12" s="21">
        <f t="shared" ref="O12:O18" si="12">SUM(C12:N12)</f>
        <v>140220</v>
      </c>
    </row>
    <row r="13" spans="2:15" ht="19.5" customHeight="1" x14ac:dyDescent="0.25">
      <c r="B13" s="22" t="s">
        <v>33</v>
      </c>
      <c r="C13" s="20">
        <f t="shared" si="0"/>
        <v>21598.799999999999</v>
      </c>
      <c r="D13" s="20">
        <f t="shared" si="1"/>
        <v>21598.799999999999</v>
      </c>
      <c r="E13" s="20">
        <f t="shared" si="2"/>
        <v>21598.799999999999</v>
      </c>
      <c r="F13" s="20">
        <f t="shared" si="3"/>
        <v>17170.8</v>
      </c>
      <c r="G13" s="20">
        <f t="shared" si="4"/>
        <v>21598.799999999999</v>
      </c>
      <c r="H13" s="20">
        <f t="shared" si="5"/>
        <v>21598.799999999999</v>
      </c>
      <c r="I13" s="20">
        <f t="shared" si="6"/>
        <v>21598.799999999999</v>
      </c>
      <c r="J13" s="20">
        <f t="shared" si="7"/>
        <v>21598.799999999999</v>
      </c>
      <c r="K13" s="20">
        <f t="shared" si="8"/>
        <v>21598.799999999999</v>
      </c>
      <c r="L13" s="20">
        <f t="shared" si="9"/>
        <v>21598.799999999999</v>
      </c>
      <c r="M13" s="20">
        <f t="shared" si="10"/>
        <v>21598.799999999999</v>
      </c>
      <c r="N13" s="20">
        <f t="shared" si="11"/>
        <v>21598.799999999999</v>
      </c>
      <c r="O13" s="21">
        <f t="shared" si="12"/>
        <v>254757.59999999995</v>
      </c>
    </row>
    <row r="14" spans="2:15" ht="19.5" customHeight="1" x14ac:dyDescent="0.25">
      <c r="B14" s="19" t="s">
        <v>34</v>
      </c>
      <c r="C14" s="20">
        <f t="shared" si="0"/>
        <v>10135.200000000001</v>
      </c>
      <c r="D14" s="20">
        <f t="shared" si="1"/>
        <v>10135.200000000001</v>
      </c>
      <c r="E14" s="20">
        <f t="shared" si="2"/>
        <v>10135.200000000001</v>
      </c>
      <c r="F14" s="20">
        <f t="shared" si="3"/>
        <v>10135.200000000001</v>
      </c>
      <c r="G14" s="20">
        <f t="shared" si="4"/>
        <v>10135.200000000001</v>
      </c>
      <c r="H14" s="20">
        <f t="shared" si="5"/>
        <v>10135.200000000001</v>
      </c>
      <c r="I14" s="20">
        <f t="shared" si="6"/>
        <v>15055.2</v>
      </c>
      <c r="J14" s="20">
        <f t="shared" si="7"/>
        <v>15055.2</v>
      </c>
      <c r="K14" s="20">
        <f t="shared" si="8"/>
        <v>15055.2</v>
      </c>
      <c r="L14" s="20">
        <f t="shared" si="9"/>
        <v>15055.2</v>
      </c>
      <c r="M14" s="20">
        <f t="shared" si="10"/>
        <v>15055.2</v>
      </c>
      <c r="N14" s="20">
        <f t="shared" si="11"/>
        <v>15055.2</v>
      </c>
      <c r="O14" s="21">
        <f t="shared" si="12"/>
        <v>151142.39999999999</v>
      </c>
    </row>
    <row r="15" spans="2:15" ht="19.5" customHeight="1" x14ac:dyDescent="0.25">
      <c r="B15" s="22" t="s">
        <v>35</v>
      </c>
      <c r="C15" s="20">
        <f t="shared" si="0"/>
        <v>17589</v>
      </c>
      <c r="D15" s="20">
        <f t="shared" si="1"/>
        <v>17589</v>
      </c>
      <c r="E15" s="20">
        <f t="shared" si="2"/>
        <v>17589</v>
      </c>
      <c r="F15" s="20">
        <f t="shared" si="3"/>
        <v>17589</v>
      </c>
      <c r="G15" s="20">
        <f t="shared" si="4"/>
        <v>17589</v>
      </c>
      <c r="H15" s="20">
        <f t="shared" si="5"/>
        <v>17589</v>
      </c>
      <c r="I15" s="20">
        <f t="shared" si="6"/>
        <v>17589</v>
      </c>
      <c r="J15" s="20">
        <f t="shared" si="7"/>
        <v>17589</v>
      </c>
      <c r="K15" s="20">
        <f t="shared" si="8"/>
        <v>17589</v>
      </c>
      <c r="L15" s="20">
        <f t="shared" si="9"/>
        <v>17589</v>
      </c>
      <c r="M15" s="20">
        <f t="shared" si="10"/>
        <v>17589</v>
      </c>
      <c r="N15" s="20">
        <f t="shared" si="11"/>
        <v>17589</v>
      </c>
      <c r="O15" s="21">
        <f t="shared" si="12"/>
        <v>211068</v>
      </c>
    </row>
    <row r="16" spans="2:15" ht="19.5" customHeight="1" x14ac:dyDescent="0.25">
      <c r="B16" s="19" t="s">
        <v>36</v>
      </c>
      <c r="C16" s="20">
        <f t="shared" si="0"/>
        <v>13653</v>
      </c>
      <c r="D16" s="20">
        <f t="shared" si="1"/>
        <v>13653</v>
      </c>
      <c r="E16" s="20">
        <f t="shared" si="2"/>
        <v>13653</v>
      </c>
      <c r="F16" s="20">
        <f t="shared" si="3"/>
        <v>19803</v>
      </c>
      <c r="G16" s="20">
        <f t="shared" si="4"/>
        <v>19803</v>
      </c>
      <c r="H16" s="20">
        <f t="shared" si="5"/>
        <v>19803</v>
      </c>
      <c r="I16" s="20">
        <f t="shared" si="6"/>
        <v>19803</v>
      </c>
      <c r="J16" s="20">
        <f t="shared" si="7"/>
        <v>19803</v>
      </c>
      <c r="K16" s="20">
        <f t="shared" si="8"/>
        <v>19803</v>
      </c>
      <c r="L16" s="20">
        <f t="shared" si="9"/>
        <v>19803</v>
      </c>
      <c r="M16" s="20">
        <f t="shared" si="10"/>
        <v>19803</v>
      </c>
      <c r="N16" s="20">
        <f t="shared" si="11"/>
        <v>19803</v>
      </c>
      <c r="O16" s="21">
        <f t="shared" si="12"/>
        <v>219186</v>
      </c>
    </row>
    <row r="17" spans="2:15" ht="19.5" customHeight="1" x14ac:dyDescent="0.25">
      <c r="B17" s="22" t="s">
        <v>37</v>
      </c>
      <c r="C17" s="20">
        <f t="shared" si="0"/>
        <v>10405.799999999999</v>
      </c>
      <c r="D17" s="20">
        <f t="shared" si="1"/>
        <v>10405.799999999999</v>
      </c>
      <c r="E17" s="20">
        <f t="shared" si="2"/>
        <v>10405.799999999999</v>
      </c>
      <c r="F17" s="20">
        <f t="shared" si="3"/>
        <v>10405.799999999999</v>
      </c>
      <c r="G17" s="20">
        <f t="shared" si="4"/>
        <v>10405.799999999999</v>
      </c>
      <c r="H17" s="20">
        <f t="shared" si="5"/>
        <v>10405.799999999999</v>
      </c>
      <c r="I17" s="20">
        <f t="shared" si="6"/>
        <v>10405.799999999999</v>
      </c>
      <c r="J17" s="20">
        <f t="shared" si="7"/>
        <v>10405.799999999999</v>
      </c>
      <c r="K17" s="20">
        <f t="shared" si="8"/>
        <v>10405.799999999999</v>
      </c>
      <c r="L17" s="20">
        <f t="shared" si="9"/>
        <v>10405.799999999999</v>
      </c>
      <c r="M17" s="20">
        <f t="shared" si="10"/>
        <v>10405.799999999999</v>
      </c>
      <c r="N17" s="20">
        <f t="shared" si="11"/>
        <v>10405.799999999999</v>
      </c>
      <c r="O17" s="21">
        <f t="shared" si="12"/>
        <v>124869.60000000002</v>
      </c>
    </row>
    <row r="18" spans="2:15" ht="19.5" customHeight="1" x14ac:dyDescent="0.25">
      <c r="B18" s="19" t="s">
        <v>38</v>
      </c>
      <c r="C18" s="20">
        <f t="shared" si="0"/>
        <v>4920</v>
      </c>
      <c r="D18" s="20">
        <f t="shared" si="1"/>
        <v>4920</v>
      </c>
      <c r="E18" s="20">
        <f t="shared" si="2"/>
        <v>4920</v>
      </c>
      <c r="F18" s="20">
        <f t="shared" si="3"/>
        <v>4920</v>
      </c>
      <c r="G18" s="20">
        <f t="shared" si="4"/>
        <v>4920</v>
      </c>
      <c r="H18" s="20">
        <f t="shared" si="5"/>
        <v>4920</v>
      </c>
      <c r="I18" s="20">
        <f t="shared" si="6"/>
        <v>4920</v>
      </c>
      <c r="J18" s="20">
        <f t="shared" si="7"/>
        <v>4920</v>
      </c>
      <c r="K18" s="20">
        <f t="shared" si="8"/>
        <v>4920</v>
      </c>
      <c r="L18" s="20">
        <f t="shared" si="9"/>
        <v>4920</v>
      </c>
      <c r="M18" s="20">
        <f t="shared" si="10"/>
        <v>4920</v>
      </c>
      <c r="N18" s="20">
        <f t="shared" si="11"/>
        <v>4920</v>
      </c>
      <c r="O18" s="21">
        <f t="shared" si="12"/>
        <v>59040</v>
      </c>
    </row>
    <row r="19" spans="2:15" ht="24" customHeight="1" x14ac:dyDescent="0.25">
      <c r="B19" s="23" t="s">
        <v>39</v>
      </c>
      <c r="C19" s="24">
        <f t="shared" ref="C19:O19" si="13">SUM(C12:C18)</f>
        <v>89986.8</v>
      </c>
      <c r="D19" s="24">
        <f t="shared" si="13"/>
        <v>89986.8</v>
      </c>
      <c r="E19" s="24">
        <f t="shared" si="13"/>
        <v>89986.8</v>
      </c>
      <c r="F19" s="24">
        <f t="shared" si="13"/>
        <v>91708.800000000003</v>
      </c>
      <c r="G19" s="24">
        <f t="shared" si="13"/>
        <v>96136.8</v>
      </c>
      <c r="H19" s="24">
        <f t="shared" si="13"/>
        <v>96136.8</v>
      </c>
      <c r="I19" s="24">
        <f t="shared" si="13"/>
        <v>101056.8</v>
      </c>
      <c r="J19" s="24">
        <f t="shared" si="13"/>
        <v>101056.8</v>
      </c>
      <c r="K19" s="24">
        <f t="shared" si="13"/>
        <v>101056.8</v>
      </c>
      <c r="L19" s="24">
        <f t="shared" si="13"/>
        <v>101056.8</v>
      </c>
      <c r="M19" s="24">
        <f t="shared" si="13"/>
        <v>101056.8</v>
      </c>
      <c r="N19" s="24">
        <f t="shared" si="13"/>
        <v>101056.8</v>
      </c>
      <c r="O19" s="25">
        <f t="shared" si="13"/>
        <v>1160283.6000000001</v>
      </c>
    </row>
    <row r="20" spans="2:15" ht="12" customHeight="1" x14ac:dyDescent="0.25"/>
    <row r="21" spans="2:15" ht="15.75" customHeight="1" x14ac:dyDescent="0.25">
      <c r="B21" s="17" t="s">
        <v>40</v>
      </c>
    </row>
    <row r="31" spans="2:15" ht="7.5" customHeight="1" x14ac:dyDescent="0.25"/>
    <row r="32" spans="2:15" ht="15.75" customHeight="1" x14ac:dyDescent="0.25">
      <c r="B32" s="17" t="s">
        <v>41</v>
      </c>
    </row>
    <row r="33" spans="2:15" ht="25.5" customHeight="1" x14ac:dyDescent="0.25">
      <c r="B33" s="26" t="s">
        <v>42</v>
      </c>
      <c r="C33" s="3" t="s">
        <v>18</v>
      </c>
      <c r="D33" s="3"/>
      <c r="E33" s="3"/>
      <c r="F33" s="27" t="s">
        <v>43</v>
      </c>
      <c r="G33" s="2" t="s">
        <v>44</v>
      </c>
      <c r="H33" s="2"/>
      <c r="I33" s="2" t="s">
        <v>45</v>
      </c>
      <c r="J33" s="2"/>
      <c r="K33" s="27" t="s">
        <v>46</v>
      </c>
      <c r="L33" s="27" t="s">
        <v>47</v>
      </c>
      <c r="M33" s="2" t="s">
        <v>48</v>
      </c>
      <c r="N33" s="2"/>
      <c r="O33" s="2"/>
    </row>
    <row r="34" spans="2:15" ht="18.75" customHeight="1" x14ac:dyDescent="0.25">
      <c r="B34" s="28" t="s">
        <v>32</v>
      </c>
      <c r="C34" s="1" t="s">
        <v>32</v>
      </c>
      <c r="D34" s="1"/>
      <c r="E34" s="1"/>
      <c r="F34" s="29">
        <v>1</v>
      </c>
      <c r="G34" s="39">
        <v>9500</v>
      </c>
      <c r="H34" s="39"/>
      <c r="I34" s="40">
        <f t="shared" ref="I34:I52" si="14">G34*F34*$O$6</f>
        <v>11685</v>
      </c>
      <c r="J34" s="40"/>
      <c r="K34" s="30">
        <v>1</v>
      </c>
      <c r="L34" s="30">
        <v>12</v>
      </c>
      <c r="M34" s="41" t="s">
        <v>49</v>
      </c>
      <c r="N34" s="41"/>
      <c r="O34" s="41"/>
    </row>
    <row r="35" spans="2:15" ht="18.75" customHeight="1" x14ac:dyDescent="0.25">
      <c r="B35" s="31" t="s">
        <v>50</v>
      </c>
      <c r="C35" s="42" t="s">
        <v>33</v>
      </c>
      <c r="D35" s="42"/>
      <c r="E35" s="42"/>
      <c r="F35" s="32">
        <v>1</v>
      </c>
      <c r="G35" s="43">
        <v>7000</v>
      </c>
      <c r="H35" s="43"/>
      <c r="I35" s="44">
        <f t="shared" si="14"/>
        <v>8610</v>
      </c>
      <c r="J35" s="44"/>
      <c r="K35" s="33">
        <v>1</v>
      </c>
      <c r="L35" s="33">
        <v>12</v>
      </c>
      <c r="M35" s="45" t="s">
        <v>49</v>
      </c>
      <c r="N35" s="45"/>
      <c r="O35" s="45"/>
    </row>
    <row r="36" spans="2:15" ht="18.75" customHeight="1" x14ac:dyDescent="0.25">
      <c r="B36" s="28" t="s">
        <v>51</v>
      </c>
      <c r="C36" s="1" t="s">
        <v>33</v>
      </c>
      <c r="D36" s="1"/>
      <c r="E36" s="1"/>
      <c r="F36" s="29">
        <v>1</v>
      </c>
      <c r="G36" s="39">
        <v>4800</v>
      </c>
      <c r="H36" s="39"/>
      <c r="I36" s="40">
        <f t="shared" si="14"/>
        <v>5904</v>
      </c>
      <c r="J36" s="40"/>
      <c r="K36" s="30">
        <v>1</v>
      </c>
      <c r="L36" s="30">
        <v>12</v>
      </c>
      <c r="M36" s="41" t="s">
        <v>49</v>
      </c>
      <c r="N36" s="41"/>
      <c r="O36" s="41"/>
    </row>
    <row r="37" spans="2:15" ht="18.75" customHeight="1" x14ac:dyDescent="0.25">
      <c r="B37" s="31" t="s">
        <v>52</v>
      </c>
      <c r="C37" s="42" t="s">
        <v>33</v>
      </c>
      <c r="D37" s="42"/>
      <c r="E37" s="42"/>
      <c r="F37" s="32">
        <v>0.6</v>
      </c>
      <c r="G37" s="43">
        <v>3600</v>
      </c>
      <c r="H37" s="43"/>
      <c r="I37" s="44">
        <f t="shared" si="14"/>
        <v>2656.8</v>
      </c>
      <c r="J37" s="44"/>
      <c r="K37" s="33">
        <v>1</v>
      </c>
      <c r="L37" s="33">
        <v>12</v>
      </c>
      <c r="M37" s="45" t="s">
        <v>49</v>
      </c>
      <c r="N37" s="45"/>
      <c r="O37" s="45"/>
    </row>
    <row r="38" spans="2:15" ht="18.75" customHeight="1" x14ac:dyDescent="0.25">
      <c r="B38" s="28" t="s">
        <v>53</v>
      </c>
      <c r="C38" s="1" t="s">
        <v>33</v>
      </c>
      <c r="D38" s="1"/>
      <c r="E38" s="1"/>
      <c r="F38" s="29">
        <v>1</v>
      </c>
      <c r="G38" s="39">
        <v>3600</v>
      </c>
      <c r="H38" s="39"/>
      <c r="I38" s="40">
        <f t="shared" si="14"/>
        <v>4428</v>
      </c>
      <c r="J38" s="40"/>
      <c r="K38" s="30">
        <v>1</v>
      </c>
      <c r="L38" s="30">
        <v>3</v>
      </c>
      <c r="M38" s="41" t="s">
        <v>54</v>
      </c>
      <c r="N38" s="41"/>
      <c r="O38" s="41"/>
    </row>
    <row r="39" spans="2:15" ht="18.75" customHeight="1" x14ac:dyDescent="0.25">
      <c r="B39" s="31" t="s">
        <v>55</v>
      </c>
      <c r="C39" s="42" t="s">
        <v>33</v>
      </c>
      <c r="D39" s="42"/>
      <c r="E39" s="42"/>
      <c r="F39" s="32">
        <v>1</v>
      </c>
      <c r="G39" s="43">
        <v>3600</v>
      </c>
      <c r="H39" s="43"/>
      <c r="I39" s="44">
        <f t="shared" si="14"/>
        <v>4428</v>
      </c>
      <c r="J39" s="44"/>
      <c r="K39" s="33">
        <v>5</v>
      </c>
      <c r="L39" s="33">
        <v>12</v>
      </c>
      <c r="M39" s="45" t="s">
        <v>56</v>
      </c>
      <c r="N39" s="45"/>
      <c r="O39" s="45"/>
    </row>
    <row r="40" spans="2:15" ht="18.75" customHeight="1" x14ac:dyDescent="0.25">
      <c r="B40" s="28" t="s">
        <v>57</v>
      </c>
      <c r="C40" s="1" t="s">
        <v>34</v>
      </c>
      <c r="D40" s="1"/>
      <c r="E40" s="1"/>
      <c r="F40" s="29">
        <v>1</v>
      </c>
      <c r="G40" s="39">
        <v>5200</v>
      </c>
      <c r="H40" s="39"/>
      <c r="I40" s="40">
        <f t="shared" si="14"/>
        <v>6396</v>
      </c>
      <c r="J40" s="40"/>
      <c r="K40" s="30">
        <v>1</v>
      </c>
      <c r="L40" s="30">
        <v>12</v>
      </c>
      <c r="M40" s="41" t="s">
        <v>49</v>
      </c>
      <c r="N40" s="41"/>
      <c r="O40" s="41"/>
    </row>
    <row r="41" spans="2:15" ht="18.75" customHeight="1" x14ac:dyDescent="0.25">
      <c r="B41" s="31" t="s">
        <v>58</v>
      </c>
      <c r="C41" s="42" t="s">
        <v>34</v>
      </c>
      <c r="D41" s="42"/>
      <c r="E41" s="42"/>
      <c r="F41" s="32">
        <v>0.8</v>
      </c>
      <c r="G41" s="43">
        <v>3800</v>
      </c>
      <c r="H41" s="43"/>
      <c r="I41" s="44">
        <f t="shared" si="14"/>
        <v>3739.2</v>
      </c>
      <c r="J41" s="44"/>
      <c r="K41" s="33">
        <v>1</v>
      </c>
      <c r="L41" s="33">
        <v>12</v>
      </c>
      <c r="M41" s="45" t="s">
        <v>49</v>
      </c>
      <c r="N41" s="45"/>
      <c r="O41" s="45"/>
    </row>
    <row r="42" spans="2:15" ht="18.75" customHeight="1" x14ac:dyDescent="0.25">
      <c r="B42" s="28" t="s">
        <v>59</v>
      </c>
      <c r="C42" s="1" t="s">
        <v>34</v>
      </c>
      <c r="D42" s="1"/>
      <c r="E42" s="1"/>
      <c r="F42" s="29">
        <v>1</v>
      </c>
      <c r="G42" s="39">
        <v>4000</v>
      </c>
      <c r="H42" s="39"/>
      <c r="I42" s="40">
        <f t="shared" si="14"/>
        <v>4920</v>
      </c>
      <c r="J42" s="40"/>
      <c r="K42" s="30">
        <v>7</v>
      </c>
      <c r="L42" s="30">
        <v>12</v>
      </c>
      <c r="M42" s="41" t="s">
        <v>56</v>
      </c>
      <c r="N42" s="41"/>
      <c r="O42" s="41"/>
    </row>
    <row r="43" spans="2:15" ht="18.75" customHeight="1" x14ac:dyDescent="0.25">
      <c r="B43" s="31" t="s">
        <v>60</v>
      </c>
      <c r="C43" s="42" t="s">
        <v>35</v>
      </c>
      <c r="D43" s="42"/>
      <c r="E43" s="42"/>
      <c r="F43" s="32">
        <v>1</v>
      </c>
      <c r="G43" s="43">
        <v>6000</v>
      </c>
      <c r="H43" s="43"/>
      <c r="I43" s="44">
        <f t="shared" si="14"/>
        <v>7380</v>
      </c>
      <c r="J43" s="44"/>
      <c r="K43" s="33">
        <v>1</v>
      </c>
      <c r="L43" s="33">
        <v>12</v>
      </c>
      <c r="M43" s="45" t="s">
        <v>49</v>
      </c>
      <c r="N43" s="45"/>
      <c r="O43" s="45"/>
    </row>
    <row r="44" spans="2:15" ht="18.75" customHeight="1" x14ac:dyDescent="0.25">
      <c r="B44" s="28" t="s">
        <v>61</v>
      </c>
      <c r="C44" s="1" t="s">
        <v>35</v>
      </c>
      <c r="D44" s="1"/>
      <c r="E44" s="1"/>
      <c r="F44" s="29">
        <v>1</v>
      </c>
      <c r="G44" s="39">
        <v>3400</v>
      </c>
      <c r="H44" s="39"/>
      <c r="I44" s="40">
        <f t="shared" si="14"/>
        <v>4182</v>
      </c>
      <c r="J44" s="40"/>
      <c r="K44" s="30">
        <v>1</v>
      </c>
      <c r="L44" s="30">
        <v>12</v>
      </c>
      <c r="M44" s="41" t="s">
        <v>49</v>
      </c>
      <c r="N44" s="41"/>
      <c r="O44" s="41"/>
    </row>
    <row r="45" spans="2:15" ht="18.75" customHeight="1" x14ac:dyDescent="0.25">
      <c r="B45" s="31" t="s">
        <v>61</v>
      </c>
      <c r="C45" s="42" t="s">
        <v>35</v>
      </c>
      <c r="D45" s="42"/>
      <c r="E45" s="42"/>
      <c r="F45" s="32">
        <v>0.5</v>
      </c>
      <c r="G45" s="43">
        <v>3400</v>
      </c>
      <c r="H45" s="43"/>
      <c r="I45" s="44">
        <f t="shared" si="14"/>
        <v>2091</v>
      </c>
      <c r="J45" s="44"/>
      <c r="K45" s="33">
        <v>1</v>
      </c>
      <c r="L45" s="33">
        <v>12</v>
      </c>
      <c r="M45" s="45" t="s">
        <v>49</v>
      </c>
      <c r="N45" s="45"/>
      <c r="O45" s="45"/>
    </row>
    <row r="46" spans="2:15" ht="18.75" customHeight="1" x14ac:dyDescent="0.25">
      <c r="B46" s="28" t="s">
        <v>62</v>
      </c>
      <c r="C46" s="1" t="s">
        <v>35</v>
      </c>
      <c r="D46" s="1"/>
      <c r="E46" s="1"/>
      <c r="F46" s="29">
        <v>1</v>
      </c>
      <c r="G46" s="39">
        <v>3200</v>
      </c>
      <c r="H46" s="39"/>
      <c r="I46" s="40">
        <f t="shared" si="14"/>
        <v>3936</v>
      </c>
      <c r="J46" s="40"/>
      <c r="K46" s="30">
        <v>1</v>
      </c>
      <c r="L46" s="30">
        <v>12</v>
      </c>
      <c r="M46" s="41" t="s">
        <v>49</v>
      </c>
      <c r="N46" s="41"/>
      <c r="O46" s="41"/>
    </row>
    <row r="47" spans="2:15" ht="18.75" customHeight="1" x14ac:dyDescent="0.25">
      <c r="B47" s="31" t="s">
        <v>63</v>
      </c>
      <c r="C47" s="42" t="s">
        <v>36</v>
      </c>
      <c r="D47" s="42"/>
      <c r="E47" s="42"/>
      <c r="F47" s="32">
        <v>1</v>
      </c>
      <c r="G47" s="43">
        <v>6500</v>
      </c>
      <c r="H47" s="43"/>
      <c r="I47" s="44">
        <f t="shared" si="14"/>
        <v>7995</v>
      </c>
      <c r="J47" s="44"/>
      <c r="K47" s="33">
        <v>1</v>
      </c>
      <c r="L47" s="33">
        <v>12</v>
      </c>
      <c r="M47" s="45" t="s">
        <v>49</v>
      </c>
      <c r="N47" s="45"/>
      <c r="O47" s="45"/>
    </row>
    <row r="48" spans="2:15" ht="18.75" customHeight="1" x14ac:dyDescent="0.25">
      <c r="B48" s="28" t="s">
        <v>64</v>
      </c>
      <c r="C48" s="1" t="s">
        <v>36</v>
      </c>
      <c r="D48" s="1"/>
      <c r="E48" s="1"/>
      <c r="F48" s="29">
        <v>1</v>
      </c>
      <c r="G48" s="39">
        <v>4600</v>
      </c>
      <c r="H48" s="39"/>
      <c r="I48" s="40">
        <f t="shared" si="14"/>
        <v>5658</v>
      </c>
      <c r="J48" s="40"/>
      <c r="K48" s="30">
        <v>1</v>
      </c>
      <c r="L48" s="30">
        <v>12</v>
      </c>
      <c r="M48" s="41" t="s">
        <v>49</v>
      </c>
      <c r="N48" s="41"/>
      <c r="O48" s="41"/>
    </row>
    <row r="49" spans="2:15" ht="18.75" customHeight="1" x14ac:dyDescent="0.25">
      <c r="B49" s="31" t="s">
        <v>65</v>
      </c>
      <c r="C49" s="42" t="s">
        <v>36</v>
      </c>
      <c r="D49" s="42"/>
      <c r="E49" s="42"/>
      <c r="F49" s="32">
        <v>1</v>
      </c>
      <c r="G49" s="43">
        <v>5000</v>
      </c>
      <c r="H49" s="43"/>
      <c r="I49" s="44">
        <f t="shared" si="14"/>
        <v>6150</v>
      </c>
      <c r="J49" s="44"/>
      <c r="K49" s="33">
        <v>4</v>
      </c>
      <c r="L49" s="33">
        <v>12</v>
      </c>
      <c r="M49" s="45" t="s">
        <v>56</v>
      </c>
      <c r="N49" s="45"/>
      <c r="O49" s="45"/>
    </row>
    <row r="50" spans="2:15" ht="18.75" customHeight="1" x14ac:dyDescent="0.25">
      <c r="B50" s="28" t="s">
        <v>66</v>
      </c>
      <c r="C50" s="1" t="s">
        <v>37</v>
      </c>
      <c r="D50" s="1"/>
      <c r="E50" s="1"/>
      <c r="F50" s="29">
        <v>1</v>
      </c>
      <c r="G50" s="39">
        <v>5500</v>
      </c>
      <c r="H50" s="39"/>
      <c r="I50" s="40">
        <f t="shared" si="14"/>
        <v>6765</v>
      </c>
      <c r="J50" s="40"/>
      <c r="K50" s="30">
        <v>1</v>
      </c>
      <c r="L50" s="30">
        <v>12</v>
      </c>
      <c r="M50" s="41" t="s">
        <v>49</v>
      </c>
      <c r="N50" s="41"/>
      <c r="O50" s="41"/>
    </row>
    <row r="51" spans="2:15" ht="18.75" customHeight="1" x14ac:dyDescent="0.25">
      <c r="B51" s="31" t="s">
        <v>67</v>
      </c>
      <c r="C51" s="42" t="s">
        <v>37</v>
      </c>
      <c r="D51" s="42"/>
      <c r="E51" s="42"/>
      <c r="F51" s="32">
        <v>0.8</v>
      </c>
      <c r="G51" s="43">
        <v>3700</v>
      </c>
      <c r="H51" s="43"/>
      <c r="I51" s="44">
        <f t="shared" si="14"/>
        <v>3640.7999999999997</v>
      </c>
      <c r="J51" s="44"/>
      <c r="K51" s="33">
        <v>1</v>
      </c>
      <c r="L51" s="33">
        <v>12</v>
      </c>
      <c r="M51" s="45" t="s">
        <v>49</v>
      </c>
      <c r="N51" s="45"/>
      <c r="O51" s="45"/>
    </row>
    <row r="52" spans="2:15" ht="18.75" customHeight="1" x14ac:dyDescent="0.25">
      <c r="B52" s="28" t="s">
        <v>68</v>
      </c>
      <c r="C52" s="1" t="s">
        <v>38</v>
      </c>
      <c r="D52" s="1"/>
      <c r="E52" s="1"/>
      <c r="F52" s="29">
        <v>0.8</v>
      </c>
      <c r="G52" s="39">
        <v>5000</v>
      </c>
      <c r="H52" s="39"/>
      <c r="I52" s="40">
        <f t="shared" si="14"/>
        <v>4920</v>
      </c>
      <c r="J52" s="40"/>
      <c r="K52" s="30">
        <v>1</v>
      </c>
      <c r="L52" s="30">
        <v>12</v>
      </c>
      <c r="M52" s="41" t="s">
        <v>49</v>
      </c>
      <c r="N52" s="41"/>
      <c r="O52" s="41"/>
    </row>
    <row r="53" spans="2:15" ht="18.75" customHeight="1" x14ac:dyDescent="0.25">
      <c r="B53" s="34"/>
      <c r="C53" s="46"/>
      <c r="D53" s="46"/>
      <c r="E53" s="46"/>
      <c r="F53" s="34"/>
      <c r="G53" s="46"/>
      <c r="H53" s="46"/>
      <c r="I53" s="46"/>
      <c r="J53" s="46"/>
      <c r="K53" s="34"/>
      <c r="L53" s="34"/>
      <c r="M53" s="46"/>
      <c r="N53" s="46"/>
      <c r="O53" s="46"/>
    </row>
  </sheetData>
  <mergeCells count="104">
    <mergeCell ref="C51:E51"/>
    <mergeCell ref="G51:H51"/>
    <mergeCell ref="I51:J51"/>
    <mergeCell ref="M51:O51"/>
    <mergeCell ref="C52:E52"/>
    <mergeCell ref="G52:H52"/>
    <mergeCell ref="I52:J52"/>
    <mergeCell ref="M52:O52"/>
    <mergeCell ref="C53:E53"/>
    <mergeCell ref="G53:H53"/>
    <mergeCell ref="I53:J53"/>
    <mergeCell ref="M53:O53"/>
    <mergeCell ref="C48:E48"/>
    <mergeCell ref="G48:H48"/>
    <mergeCell ref="I48:J48"/>
    <mergeCell ref="M48:O48"/>
    <mergeCell ref="C49:E49"/>
    <mergeCell ref="G49:H49"/>
    <mergeCell ref="I49:J49"/>
    <mergeCell ref="M49:O49"/>
    <mergeCell ref="C50:E50"/>
    <mergeCell ref="G50:H50"/>
    <mergeCell ref="I50:J50"/>
    <mergeCell ref="M50:O50"/>
    <mergeCell ref="C45:E45"/>
    <mergeCell ref="G45:H45"/>
    <mergeCell ref="I45:J45"/>
    <mergeCell ref="M45:O45"/>
    <mergeCell ref="C46:E46"/>
    <mergeCell ref="G46:H46"/>
    <mergeCell ref="I46:J46"/>
    <mergeCell ref="M46:O46"/>
    <mergeCell ref="C47:E47"/>
    <mergeCell ref="G47:H47"/>
    <mergeCell ref="I47:J47"/>
    <mergeCell ref="M47:O47"/>
    <mergeCell ref="C42:E42"/>
    <mergeCell ref="G42:H42"/>
    <mergeCell ref="I42:J42"/>
    <mergeCell ref="M42:O42"/>
    <mergeCell ref="C43:E43"/>
    <mergeCell ref="G43:H43"/>
    <mergeCell ref="I43:J43"/>
    <mergeCell ref="M43:O43"/>
    <mergeCell ref="C44:E44"/>
    <mergeCell ref="G44:H44"/>
    <mergeCell ref="I44:J44"/>
    <mergeCell ref="M44:O44"/>
    <mergeCell ref="C39:E39"/>
    <mergeCell ref="G39:H39"/>
    <mergeCell ref="I39:J39"/>
    <mergeCell ref="M39:O39"/>
    <mergeCell ref="C40:E40"/>
    <mergeCell ref="G40:H40"/>
    <mergeCell ref="I40:J40"/>
    <mergeCell ref="M40:O40"/>
    <mergeCell ref="C41:E41"/>
    <mergeCell ref="G41:H41"/>
    <mergeCell ref="I41:J41"/>
    <mergeCell ref="M41:O41"/>
    <mergeCell ref="C36:E36"/>
    <mergeCell ref="G36:H36"/>
    <mergeCell ref="I36:J36"/>
    <mergeCell ref="M36:O36"/>
    <mergeCell ref="C37:E37"/>
    <mergeCell ref="G37:H37"/>
    <mergeCell ref="I37:J37"/>
    <mergeCell ref="M37:O37"/>
    <mergeCell ref="C38:E38"/>
    <mergeCell ref="G38:H38"/>
    <mergeCell ref="I38:J38"/>
    <mergeCell ref="M38:O38"/>
    <mergeCell ref="C33:E33"/>
    <mergeCell ref="G33:H33"/>
    <mergeCell ref="I33:J33"/>
    <mergeCell ref="M33:O33"/>
    <mergeCell ref="C34:E34"/>
    <mergeCell ref="G34:H34"/>
    <mergeCell ref="I34:J34"/>
    <mergeCell ref="M34:O34"/>
    <mergeCell ref="C35:E35"/>
    <mergeCell ref="G35:H35"/>
    <mergeCell ref="I35:J35"/>
    <mergeCell ref="M35:O35"/>
    <mergeCell ref="K4:L4"/>
    <mergeCell ref="M4:O4"/>
    <mergeCell ref="K6:N6"/>
    <mergeCell ref="B7:E7"/>
    <mergeCell ref="F7:I7"/>
    <mergeCell ref="J7:L7"/>
    <mergeCell ref="M7:O7"/>
    <mergeCell ref="B8:E9"/>
    <mergeCell ref="F8:I9"/>
    <mergeCell ref="J8:L9"/>
    <mergeCell ref="M8:O9"/>
    <mergeCell ref="K1:L1"/>
    <mergeCell ref="M1:O1"/>
    <mergeCell ref="B2:B3"/>
    <mergeCell ref="C2:H2"/>
    <mergeCell ref="K2:L2"/>
    <mergeCell ref="M2:O2"/>
    <mergeCell ref="C3:H3"/>
    <mergeCell ref="K3:L3"/>
    <mergeCell ref="M3:O3"/>
  </mergeCells>
  <conditionalFormatting sqref="C12:N18">
    <cfRule type="colorScale" priority="2">
      <colorScale>
        <cfvo type="min"/>
        <cfvo type="percentile" val="55"/>
        <cfvo type="max"/>
        <color rgb="FFEFF5F8"/>
        <color rgb="FFCBE0EA"/>
        <color rgb="FF8CB8CF"/>
      </colorScale>
    </cfRule>
  </conditionalFormatting>
  <conditionalFormatting sqref="M34:M53">
    <cfRule type="cellIs" dxfId="2" priority="3" operator="equal">
      <formula>"Aktiv"</formula>
    </cfRule>
    <cfRule type="cellIs" dxfId="1" priority="4" operator="equal">
      <formula>"In Planung"</formula>
    </cfRule>
    <cfRule type="cellIs" dxfId="0" priority="5" operator="equal">
      <formula>"Ausgeschieden"</formula>
    </cfRule>
  </conditionalFormatting>
  <dataValidations count="3">
    <dataValidation type="list" allowBlank="1" sqref="C34:C53" xr:uid="{00000000-0002-0000-0000-000000000000}">
      <formula1>"Geschäftsführung,Vertrieb,Marketing,Operations,IT,Finanzen,Personal"</formula1>
      <formula2>0</formula2>
    </dataValidation>
    <dataValidation type="list" allowBlank="1" sqref="K34:L53" xr:uid="{00000000-0002-0000-0000-000001000000}">
      <formula1>"1,2,3,4,5,6,7,8,9,10,11,12"</formula1>
      <formula2>0</formula2>
    </dataValidation>
    <dataValidation type="list" allowBlank="1" sqref="M34:M53" xr:uid="{00000000-0002-0000-0000-000003000000}">
      <formula1>"Aktiv,In Planung,Ausgeschieden"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94E"/>
    <pageSetUpPr fitToPage="1"/>
  </sheetPr>
  <dimension ref="B1:C18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6" customWidth="1"/>
    <col min="3" max="3" width="66" customWidth="1"/>
  </cols>
  <sheetData>
    <row r="1" spans="2:3" x14ac:dyDescent="0.25">
      <c r="B1" s="15"/>
      <c r="C1" s="15"/>
    </row>
    <row r="2" spans="2:3" ht="21.75" customHeight="1" x14ac:dyDescent="0.25">
      <c r="B2" s="47" t="s">
        <v>2</v>
      </c>
      <c r="C2" s="35" t="s">
        <v>69</v>
      </c>
    </row>
    <row r="3" spans="2:3" ht="15.75" customHeight="1" x14ac:dyDescent="0.25">
      <c r="B3" s="47"/>
      <c r="C3" s="16" t="s">
        <v>70</v>
      </c>
    </row>
    <row r="4" spans="2:3" x14ac:dyDescent="0.25">
      <c r="B4" s="15"/>
      <c r="C4" s="15"/>
    </row>
    <row r="5" spans="2:3" ht="7.5" customHeight="1" x14ac:dyDescent="0.25"/>
    <row r="6" spans="2:3" x14ac:dyDescent="0.25">
      <c r="B6" s="48" t="s">
        <v>71</v>
      </c>
      <c r="C6" s="48"/>
    </row>
    <row r="7" spans="2:3" ht="30" customHeight="1" x14ac:dyDescent="0.25">
      <c r="B7" s="36" t="s">
        <v>72</v>
      </c>
      <c r="C7" s="37" t="s">
        <v>73</v>
      </c>
    </row>
    <row r="8" spans="2:3" ht="30" customHeight="1" x14ac:dyDescent="0.25">
      <c r="B8" s="36" t="s">
        <v>74</v>
      </c>
      <c r="C8" s="37" t="s">
        <v>75</v>
      </c>
    </row>
    <row r="9" spans="2:3" ht="30" customHeight="1" x14ac:dyDescent="0.25">
      <c r="B9" s="36" t="s">
        <v>76</v>
      </c>
      <c r="C9" s="37" t="s">
        <v>77</v>
      </c>
    </row>
    <row r="10" spans="2:3" ht="30" customHeight="1" x14ac:dyDescent="0.25">
      <c r="B10" s="36" t="s">
        <v>78</v>
      </c>
      <c r="C10" s="37" t="s">
        <v>79</v>
      </c>
    </row>
    <row r="12" spans="2:3" x14ac:dyDescent="0.25">
      <c r="B12" s="48" t="s">
        <v>80</v>
      </c>
      <c r="C12" s="48"/>
    </row>
    <row r="13" spans="2:3" ht="31.5" customHeight="1" x14ac:dyDescent="0.25">
      <c r="B13" s="38" t="s">
        <v>81</v>
      </c>
      <c r="C13" s="37" t="s">
        <v>82</v>
      </c>
    </row>
    <row r="14" spans="2:3" ht="31.5" customHeight="1" x14ac:dyDescent="0.25">
      <c r="B14" s="38" t="s">
        <v>45</v>
      </c>
      <c r="C14" s="37" t="s">
        <v>83</v>
      </c>
    </row>
    <row r="15" spans="2:3" ht="31.5" customHeight="1" x14ac:dyDescent="0.25">
      <c r="B15" s="38" t="s">
        <v>84</v>
      </c>
      <c r="C15" s="37" t="s">
        <v>85</v>
      </c>
    </row>
    <row r="16" spans="2:3" ht="31.5" customHeight="1" x14ac:dyDescent="0.25">
      <c r="B16" s="38" t="s">
        <v>86</v>
      </c>
      <c r="C16" s="37" t="s">
        <v>87</v>
      </c>
    </row>
    <row r="17" spans="2:3" ht="31.5" customHeight="1" x14ac:dyDescent="0.25">
      <c r="B17" s="38" t="s">
        <v>88</v>
      </c>
      <c r="C17" s="37" t="s">
        <v>89</v>
      </c>
    </row>
    <row r="18" spans="2:3" ht="31.5" customHeight="1" x14ac:dyDescent="0.25">
      <c r="B18" s="38" t="s">
        <v>90</v>
      </c>
      <c r="C18" s="37" t="s">
        <v>91</v>
      </c>
    </row>
  </sheetData>
  <mergeCells count="3">
    <mergeCell ref="B2:B3"/>
    <mergeCell ref="B6:C6"/>
    <mergeCell ref="B12:C12"/>
  </mergeCell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Personalplanung</vt:lpstr>
      <vt:lpstr>Anleitung</vt:lpstr>
      <vt:lpstr>Personalplanung!Druckbereich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2026-10-14T07:50:04Z</dcterms:created>
  <dcterms:modified xsi:type="dcterms:W3CDTF">2026-10-14T10:36:32Z</dcterms:modified>
  <dc:language>en-US</dc:language>
</cp:coreProperties>
</file>