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terialliste" sheetId="1" state="visible" r:id="rId3"/>
    <sheet name="Auswertung" sheetId="2" state="visible" r:id="rId4"/>
    <sheet name="Referenzdaten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H8" authorId="0">
      <text>
        <r>
          <rPr>
            <sz val="10"/>
            <rFont val="Arial"/>
            <family val="2"/>
          </rPr>
          <t xml:space="preserve">Gesamtpreis = Menge × Einzelpreis (automatisch). Nicht überschreiben.</t>
        </r>
      </text>
    </comment>
  </commentList>
</comments>
</file>

<file path=xl/sharedStrings.xml><?xml version="1.0" encoding="utf-8"?>
<sst xmlns="http://schemas.openxmlformats.org/spreadsheetml/2006/main" count="177" uniqueCount="119">
  <si>
    <t xml:space="preserve">MATERIALLISTE</t>
  </si>
  <si>
    <t xml:space="preserve">Materialbedarf · Mengen · Kosten · Beschaffungsstatus      |      Geschäftsjahr 2027</t>
  </si>
  <si>
    <t xml:space="preserve">Projekt:</t>
  </si>
  <si>
    <t xml:space="preserve">Modernisierung Halle 2 – Baugruppe A</t>
  </si>
  <si>
    <t xml:space="preserve">Datum:</t>
  </si>
  <si>
    <t xml:space="preserve">POSITIONEN</t>
  </si>
  <si>
    <t xml:space="preserve">Projektleiter:</t>
  </si>
  <si>
    <t xml:space="preserve">M. Brandt</t>
  </si>
  <si>
    <t xml:space="preserve">Nr.:</t>
  </si>
  <si>
    <t xml:space="preserve">PRJ-2027-014</t>
  </si>
  <si>
    <t xml:space="preserve">Abteilung:</t>
  </si>
  <si>
    <t xml:space="preserve">Technik / Fertigung</t>
  </si>
  <si>
    <t xml:space="preserve">Budget €:</t>
  </si>
  <si>
    <t xml:space="preserve">OFFEN / BESTELLT</t>
  </si>
  <si>
    <t xml:space="preserve">Pos.</t>
  </si>
  <si>
    <t xml:space="preserve">Artikelbezeichnung</t>
  </si>
  <si>
    <t xml:space="preserve">Art.-Nr.</t>
  </si>
  <si>
    <t xml:space="preserve">Kategorie</t>
  </si>
  <si>
    <t xml:space="preserve">Menge</t>
  </si>
  <si>
    <t xml:space="preserve">Einheit</t>
  </si>
  <si>
    <t xml:space="preserve">Einzelpreis
(Netto)</t>
  </si>
  <si>
    <t xml:space="preserve">Gesamtpreis
(Netto)</t>
  </si>
  <si>
    <t xml:space="preserve">Lieferant</t>
  </si>
  <si>
    <t xml:space="preserve">Status</t>
  </si>
  <si>
    <t xml:space="preserve">Liefertermin</t>
  </si>
  <si>
    <t xml:space="preserve">Bemerkung</t>
  </si>
  <si>
    <t xml:space="preserve">Stahlprofil L-förmig 40×40×4</t>
  </si>
  <si>
    <t xml:space="preserve"> RM-2041</t>
  </si>
  <si>
    <t xml:space="preserve">Rohmaterial</t>
  </si>
  <si>
    <t xml:space="preserve">m</t>
  </si>
  <si>
    <t xml:space="preserve">Südmetall Handel GmbH</t>
  </si>
  <si>
    <t xml:space="preserve">Geliefert</t>
  </si>
  <si>
    <t xml:space="preserve">Zuschnitt inkl.</t>
  </si>
  <si>
    <t xml:space="preserve">Aluminiumblech 2 mm, 1×2 m</t>
  </si>
  <si>
    <t xml:space="preserve">RM-1002</t>
  </si>
  <si>
    <t xml:space="preserve">Stk.</t>
  </si>
  <si>
    <t xml:space="preserve">Bestellt</t>
  </si>
  <si>
    <t xml:space="preserve">Eloxiert</t>
  </si>
  <si>
    <t xml:space="preserve">Sechskantschraube M8×40, verz.</t>
  </si>
  <si>
    <t xml:space="preserve">NT-0840</t>
  </si>
  <si>
    <t xml:space="preserve">Normteile</t>
  </si>
  <si>
    <t xml:space="preserve">Verbindt &amp; Co. KG</t>
  </si>
  <si>
    <t xml:space="preserve">DIN 933</t>
  </si>
  <si>
    <t xml:space="preserve">Sechskantmutter M8, verz.</t>
  </si>
  <si>
    <t xml:space="preserve">NT-0080</t>
  </si>
  <si>
    <t xml:space="preserve">DIN 934</t>
  </si>
  <si>
    <t xml:space="preserve">Unterlegscheibe M8, verz.</t>
  </si>
  <si>
    <t xml:space="preserve">NT-0908</t>
  </si>
  <si>
    <t xml:space="preserve">Kabel NYM-J 3×1,5 mm²</t>
  </si>
  <si>
    <t xml:space="preserve">EL-3150</t>
  </si>
  <si>
    <t xml:space="preserve">Elektro</t>
  </si>
  <si>
    <t xml:space="preserve">Elektro Nordstern AG</t>
  </si>
  <si>
    <t xml:space="preserve">Ring 100 m</t>
  </si>
  <si>
    <t xml:space="preserve">Aufputz-Schalter IP44</t>
  </si>
  <si>
    <t xml:space="preserve">EL-0441</t>
  </si>
  <si>
    <t xml:space="preserve">Angefragt</t>
  </si>
  <si>
    <t xml:space="preserve">2 Angebote prüfen</t>
  </si>
  <si>
    <t xml:space="preserve">Industrie-Klebeband 50 mm</t>
  </si>
  <si>
    <t xml:space="preserve">VB-5050</t>
  </si>
  <si>
    <t xml:space="preserve">Verbrauchsmaterial</t>
  </si>
  <si>
    <t xml:space="preserve">Rolle</t>
  </si>
  <si>
    <t xml:space="preserve">Weber Betriebsbedarf</t>
  </si>
  <si>
    <t xml:space="preserve">Offen</t>
  </si>
  <si>
    <t xml:space="preserve">Schleifscheibe Ø125 mm</t>
  </si>
  <si>
    <t xml:space="preserve">VB-1250</t>
  </si>
  <si>
    <t xml:space="preserve">Körnung 60</t>
  </si>
  <si>
    <t xml:space="preserve">Akkuschrauber 18 V (Leihe)</t>
  </si>
  <si>
    <t xml:space="preserve">WZ-0018</t>
  </si>
  <si>
    <t xml:space="preserve">Werkzeug</t>
  </si>
  <si>
    <t xml:space="preserve">Intern / Lager</t>
  </si>
  <si>
    <t xml:space="preserve">aus Lagerbestand</t>
  </si>
  <si>
    <t xml:space="preserve">Montage- &amp; Prüfservice</t>
  </si>
  <si>
    <t xml:space="preserve">DL-0001</t>
  </si>
  <si>
    <t xml:space="preserve">Dienstleistung</t>
  </si>
  <si>
    <t xml:space="preserve">Std.</t>
  </si>
  <si>
    <t xml:space="preserve">TechMontage Partner</t>
  </si>
  <si>
    <t xml:space="preserve">Pauschale verhandelbar</t>
  </si>
  <si>
    <t xml:space="preserve">Palette Dämmplatten 600×1000</t>
  </si>
  <si>
    <t xml:space="preserve">RM-6010</t>
  </si>
  <si>
    <t xml:space="preserve">Paket</t>
  </si>
  <si>
    <t xml:space="preserve">BauDepot Mitte</t>
  </si>
  <si>
    <t xml:space="preserve">WLG 035</t>
  </si>
  <si>
    <t xml:space="preserve">Summe Netto</t>
  </si>
  <si>
    <t xml:space="preserve">MwSt.-Satz</t>
  </si>
  <si>
    <t xml:space="preserve">MwSt.-Betrag</t>
  </si>
  <si>
    <t xml:space="preserve">Summe Brutto</t>
  </si>
  <si>
    <t xml:space="preserve">Budget (Netto)</t>
  </si>
  <si>
    <t xml:space="preserve">Budgetdifferenz (Netto)</t>
  </si>
  <si>
    <t xml:space="preserve">Generische Beispielvorlage mit fiktiven Daten. Gelb = Eingabefelder. Gesamtpreis, Summen, MwSt. und Budgetdifferenz berechnen sich automatisch.</t>
  </si>
  <si>
    <t xml:space="preserve">AUSWERTUNG</t>
  </si>
  <si>
    <t xml:space="preserve">Materialkosten nach Kategorie und Beschaffungsstatus (automatisch aus »Materialliste«)</t>
  </si>
  <si>
    <t xml:space="preserve">NACH KATEGORIE</t>
  </si>
  <si>
    <t xml:space="preserve">NACH STATUS</t>
  </si>
  <si>
    <t xml:space="preserve">Kosten (Netto)</t>
  </si>
  <si>
    <t xml:space="preserve">Anteil</t>
  </si>
  <si>
    <t xml:space="preserve">Positionen</t>
  </si>
  <si>
    <t xml:space="preserve">Storniert</t>
  </si>
  <si>
    <t xml:space="preserve">Gesamt</t>
  </si>
  <si>
    <t xml:space="preserve">Sonstiges</t>
  </si>
  <si>
    <t xml:space="preserve">100%</t>
  </si>
  <si>
    <t xml:space="preserve">KENNZAHLEN</t>
  </si>
  <si>
    <t xml:space="preserve">Positionen gesamt</t>
  </si>
  <si>
    <t xml:space="preserve">Materialwert (Netto)</t>
  </si>
  <si>
    <t xml:space="preserve">Ø Positionswert</t>
  </si>
  <si>
    <t xml:space="preserve">Offener Bestellwert</t>
  </si>
  <si>
    <t xml:space="preserve">REFERENZDATEN</t>
  </si>
  <si>
    <t xml:space="preserve">Einheiten</t>
  </si>
  <si>
    <t xml:space="preserve">Status-Optionen</t>
  </si>
  <si>
    <t xml:space="preserve">Kategorien</t>
  </si>
  <si>
    <t xml:space="preserve">Standardsatz:</t>
  </si>
  <si>
    <t xml:space="preserve">ermäßigt:</t>
  </si>
  <si>
    <t xml:space="preserve">m²</t>
  </si>
  <si>
    <t xml:space="preserve">m³</t>
  </si>
  <si>
    <t xml:space="preserve">kg</t>
  </si>
  <si>
    <t xml:space="preserve">t</t>
  </si>
  <si>
    <t xml:space="preserve">l</t>
  </si>
  <si>
    <t xml:space="preserve">Paar</t>
  </si>
  <si>
    <t xml:space="preserve">Satz</t>
  </si>
  <si>
    <t xml:space="preserve">Der in der Materialliste verwendete MwSt.-Satz wird aus Zelle F3 gezogen.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</si>
</sst>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\.mm\.yyyy"/>
    <numFmt numFmtId="166" formatCode="0"/>
    <numFmt numFmtId="167" formatCode="General"/>
    <numFmt numFmtId="168" formatCode="#,##0"/>
    <numFmt numFmtId="169" formatCode="#,##0.00&quot; €&quot;"/>
    <numFmt numFmtId="170" formatCode="0.0\ %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Calibri"/>
      <family val="0"/>
      <charset val="1"/>
    </font>
    <font>
      <sz val="10"/>
      <color rgb="FFFFFFFF"/>
      <name val="Calibri"/>
      <family val="0"/>
      <charset val="1"/>
    </font>
    <font>
      <b val="true"/>
      <sz val="10"/>
      <color rgb="FF243B36"/>
      <name val="Calibri"/>
      <family val="0"/>
      <charset val="1"/>
    </font>
    <font>
      <sz val="10"/>
      <color rgb="FF1F4E79"/>
      <name val="Calibri"/>
      <family val="0"/>
      <charset val="1"/>
    </font>
    <font>
      <b val="true"/>
      <sz val="9.5"/>
      <color rgb="FF243B36"/>
      <name val="Calibri"/>
      <family val="0"/>
      <charset val="1"/>
    </font>
    <font>
      <b val="true"/>
      <sz val="8.5"/>
      <color rgb="FFFFFFFF"/>
      <name val="Calibri"/>
      <family val="0"/>
      <charset val="1"/>
    </font>
    <font>
      <b val="true"/>
      <sz val="13"/>
      <color rgb="FF243B36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"/>
      <color rgb="FF20302C"/>
      <name val="Calibri"/>
      <family val="0"/>
      <charset val="1"/>
    </font>
    <font>
      <b val="true"/>
      <sz val="10.5"/>
      <color rgb="FF20302C"/>
      <name val="Calibri"/>
      <family val="0"/>
      <charset val="1"/>
    </font>
    <font>
      <sz val="10.5"/>
      <color rgb="FF20302C"/>
      <name val="Calibri"/>
      <family val="0"/>
      <charset val="1"/>
    </font>
    <font>
      <b val="true"/>
      <sz val="10.5"/>
      <color rgb="FFFFFFFF"/>
      <name val="Calibri"/>
      <family val="0"/>
      <charset val="1"/>
    </font>
    <font>
      <i val="true"/>
      <sz val="8.5"/>
      <color rgb="FF6B7A76"/>
      <name val="Calibri"/>
      <family val="0"/>
      <charset val="1"/>
    </font>
    <font>
      <sz val="10"/>
      <name val="Arial"/>
      <family val="2"/>
    </font>
    <font>
      <b val="true"/>
      <sz val="18"/>
      <color rgb="FFFFFFFF"/>
      <name val="Calibri"/>
      <family val="0"/>
      <charset val="1"/>
    </font>
    <font>
      <i val="true"/>
      <sz val="9.5"/>
      <color rgb="FFFFFFFF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b val="true"/>
      <sz val="10"/>
      <color rgb="FF1F4E79"/>
      <name val="Calibri"/>
      <family val="0"/>
      <charset val="1"/>
    </font>
    <font>
      <sz val="10"/>
      <color rgb="FF6B7A76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243B36"/>
        <bgColor rgb="FF20302C"/>
      </patternFill>
    </fill>
    <fill>
      <patternFill patternType="solid">
        <fgColor rgb="FF3E6B5E"/>
        <bgColor rgb="FF2E7D4F"/>
      </patternFill>
    </fill>
    <fill>
      <patternFill patternType="solid">
        <fgColor rgb="FFFFF8E7"/>
        <bgColor rgb="FFFFFFFF"/>
      </patternFill>
    </fill>
    <fill>
      <patternFill patternType="solid">
        <fgColor rgb="FFDCE7E3"/>
        <bgColor rgb="FFDCE8F3"/>
      </patternFill>
    </fill>
    <fill>
      <patternFill patternType="solid">
        <fgColor rgb="FFC1743A"/>
        <bgColor rgb="FF9A6A10"/>
      </patternFill>
    </fill>
    <fill>
      <patternFill patternType="solid">
        <fgColor rgb="FFFFFFFF"/>
        <bgColor rgb="FFFFF8E7"/>
      </patternFill>
    </fill>
    <fill>
      <patternFill patternType="solid">
        <fgColor rgb="FFEFF4F2"/>
        <bgColor rgb="FFFFF8E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CCCC7"/>
      </left>
      <right style="thin">
        <color rgb="FFBCCCC7"/>
      </right>
      <top style="thin">
        <color rgb="FFBCCCC7"/>
      </top>
      <bottom style="thin">
        <color rgb="FFBCCCC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0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6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7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2" fillId="7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2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7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2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2" fillId="8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2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8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2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4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9" fontId="7" fillId="4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9" fontId="13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4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70" fontId="14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9" fontId="14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5" fillId="3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9" fontId="15" fillId="3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5" fillId="2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9" fontId="15" fillId="2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9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6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2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2" fillId="7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2" fillId="7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2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2" fillId="8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2" fillId="8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6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1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6" fillId="7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9" fontId="6" fillId="8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9" fontId="6" fillId="7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0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70" fontId="2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70" fontId="2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Calibri"/>
        <charset val="1"/>
        <family val="0"/>
        <b val="1"/>
        <color rgb="FF2E7D4F"/>
      </font>
      <fill>
        <patternFill>
          <bgColor rgb="FFD8EEE0"/>
        </patternFill>
      </fill>
    </dxf>
    <dxf>
      <font>
        <name val="Calibri"/>
        <charset val="1"/>
        <family val="0"/>
        <b val="1"/>
        <color rgb="FF2A5A86"/>
      </font>
      <fill>
        <patternFill>
          <bgColor rgb="FFDCE8F3"/>
        </patternFill>
      </fill>
    </dxf>
    <dxf>
      <font>
        <name val="Calibri"/>
        <charset val="1"/>
        <family val="0"/>
        <b val="1"/>
        <color rgb="FF9A6A10"/>
      </font>
      <fill>
        <patternFill>
          <bgColor rgb="FFFBEFD2"/>
        </patternFill>
      </fill>
    </dxf>
    <dxf>
      <font>
        <name val="Calibri"/>
        <charset val="1"/>
        <family val="0"/>
        <b val="1"/>
        <color rgb="FFC1743A"/>
      </font>
      <fill>
        <patternFill>
          <bgColor rgb="FFF6E6D6"/>
        </patternFill>
      </fill>
    </dxf>
    <dxf>
      <font>
        <name val="Calibri"/>
        <charset val="1"/>
        <family val="0"/>
        <b val="1"/>
        <color rgb="FFB23A2E"/>
      </font>
      <fill>
        <patternFill>
          <bgColor rgb="FFF6D9D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6A10"/>
      <rgbColor rgb="FF800080"/>
      <rgbColor rgb="FF008080"/>
      <rgbColor rgb="FFBCCCC7"/>
      <rgbColor rgb="FF6B7A76"/>
      <rgbColor rgb="FF9999FF"/>
      <rgbColor rgb="FF993366"/>
      <rgbColor rgb="FFFFF8E7"/>
      <rgbColor rgb="FFDCE8F3"/>
      <rgbColor rgb="FF660066"/>
      <rgbColor rgb="FFFF8080"/>
      <rgbColor rgb="FF2A5A86"/>
      <rgbColor rgb="FFDCE7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FF4F2"/>
      <rgbColor rgb="FFD8EEE0"/>
      <rgbColor rgb="FFFBEFD2"/>
      <rgbColor rgb="FFF6E6D6"/>
      <rgbColor rgb="FFFF99CC"/>
      <rgbColor rgb="FFCC99FF"/>
      <rgbColor rgb="FFF6D9D5"/>
      <rgbColor rgb="FF3366FF"/>
      <rgbColor rgb="FF33CCCC"/>
      <rgbColor rgb="FF99CC00"/>
      <rgbColor rgb="FFFFCC00"/>
      <rgbColor rgb="FFFF9900"/>
      <rgbColor rgb="FFC1743A"/>
      <rgbColor rgb="FF3E6B5E"/>
      <rgbColor rgb="FF969696"/>
      <rgbColor rgb="FF003366"/>
      <rgbColor rgb="FF2E7D4F"/>
      <rgbColor rgb="FF003300"/>
      <rgbColor rgb="FF20302C"/>
      <rgbColor rgb="FFB23A2E"/>
      <rgbColor rgb="FF993366"/>
      <rgbColor rgb="FF1F4E79"/>
      <rgbColor rgb="FF243B3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43B36"/>
    <pageSetUpPr fitToPage="true"/>
  </sheetPr>
  <dimension ref="A1:L37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3" min="3" style="0" width="11"/>
    <col collapsed="false" customWidth="true" hidden="false" outlineLevel="0" max="4" min="4" style="0" width="18"/>
    <col collapsed="false" customWidth="true" hidden="false" outlineLevel="0" max="6" min="5" style="0" width="8"/>
    <col collapsed="false" customWidth="true" hidden="false" outlineLevel="0" max="7" min="7" style="0" width="13"/>
    <col collapsed="false" customWidth="true" hidden="false" outlineLevel="0" max="8" min="8" style="0" width="14"/>
    <col collapsed="false" customWidth="true" hidden="false" outlineLevel="0" max="9" min="9" style="0" width="22"/>
    <col collapsed="false" customWidth="true" hidden="false" outlineLevel="0" max="10" min="10" style="0" width="12"/>
    <col collapsed="false" customWidth="true" hidden="false" outlineLevel="0" max="11" min="11" style="0" width="13"/>
    <col collapsed="false" customWidth="true" hidden="false" outlineLevel="0" max="12" min="12" style="0" width="24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15" hidden="false" customHeight="false" outlineLevel="0" collapsed="false">
      <c r="A4" s="3" t="s">
        <v>2</v>
      </c>
      <c r="B4" s="3"/>
      <c r="C4" s="4" t="s">
        <v>3</v>
      </c>
      <c r="D4" s="4"/>
      <c r="E4" s="4"/>
      <c r="F4" s="5" t="s">
        <v>4</v>
      </c>
      <c r="G4" s="6" t="n">
        <v>46461</v>
      </c>
      <c r="H4" s="6"/>
      <c r="J4" s="7" t="s">
        <v>5</v>
      </c>
      <c r="K4" s="7"/>
      <c r="L4" s="7"/>
    </row>
    <row r="5" customFormat="false" ht="16.15" hidden="false" customHeight="false" outlineLevel="0" collapsed="false">
      <c r="A5" s="3" t="s">
        <v>6</v>
      </c>
      <c r="B5" s="3"/>
      <c r="C5" s="4" t="s">
        <v>7</v>
      </c>
      <c r="D5" s="4"/>
      <c r="E5" s="4"/>
      <c r="F5" s="5" t="s">
        <v>8</v>
      </c>
      <c r="G5" s="4" t="s">
        <v>9</v>
      </c>
      <c r="H5" s="4"/>
      <c r="J5" s="8" t="n">
        <f aca="false">COUNTA(B9:B28)</f>
        <v>12</v>
      </c>
      <c r="K5" s="8"/>
      <c r="L5" s="8"/>
    </row>
    <row r="6" customFormat="false" ht="15" hidden="false" customHeight="false" outlineLevel="0" collapsed="false">
      <c r="A6" s="3" t="s">
        <v>10</v>
      </c>
      <c r="B6" s="3"/>
      <c r="C6" s="4" t="s">
        <v>11</v>
      </c>
      <c r="D6" s="4"/>
      <c r="E6" s="4"/>
      <c r="F6" s="5" t="s">
        <v>12</v>
      </c>
      <c r="G6" s="4" t="n">
        <v>7500</v>
      </c>
      <c r="H6" s="4"/>
      <c r="J6" s="9" t="s">
        <v>13</v>
      </c>
      <c r="K6" s="9"/>
      <c r="L6" s="9"/>
    </row>
    <row r="7" customFormat="false" ht="16.15" hidden="false" customHeight="false" outlineLevel="0" collapsed="false">
      <c r="J7" s="8" t="n">
        <f aca="false">COUNTIF(J9:J28,"Offen")+COUNTIF(J9:J28,"Bestellt")+COUNTIF(J9:J28,"Angefragt")</f>
        <v>7</v>
      </c>
      <c r="K7" s="8"/>
      <c r="L7" s="8"/>
    </row>
    <row r="8" customFormat="false" ht="30" hidden="false" customHeight="true" outlineLevel="0" collapsed="false">
      <c r="A8" s="10" t="s">
        <v>14</v>
      </c>
      <c r="B8" s="10" t="s">
        <v>15</v>
      </c>
      <c r="C8" s="10" t="s">
        <v>16</v>
      </c>
      <c r="D8" s="10" t="s">
        <v>17</v>
      </c>
      <c r="E8" s="10" t="s">
        <v>18</v>
      </c>
      <c r="F8" s="10" t="s">
        <v>19</v>
      </c>
      <c r="G8" s="10" t="s">
        <v>20</v>
      </c>
      <c r="H8" s="10" t="s">
        <v>21</v>
      </c>
      <c r="I8" s="10" t="s">
        <v>22</v>
      </c>
      <c r="J8" s="10" t="s">
        <v>23</v>
      </c>
      <c r="K8" s="10" t="s">
        <v>24</v>
      </c>
      <c r="L8" s="10" t="s">
        <v>25</v>
      </c>
    </row>
    <row r="9" customFormat="false" ht="15" hidden="false" customHeight="false" outlineLevel="0" collapsed="false">
      <c r="A9" s="11" t="n">
        <f aca="false">IF(B9="","",ROW()-8)</f>
        <v>1</v>
      </c>
      <c r="B9" s="12" t="s">
        <v>26</v>
      </c>
      <c r="C9" s="12" t="s">
        <v>27</v>
      </c>
      <c r="D9" s="12" t="s">
        <v>28</v>
      </c>
      <c r="E9" s="13" t="n">
        <v>24</v>
      </c>
      <c r="F9" s="14" t="s">
        <v>29</v>
      </c>
      <c r="G9" s="15" t="n">
        <v>8.9</v>
      </c>
      <c r="H9" s="15" t="n">
        <f aca="false">IF(OR(E9="",G9=""),"",E9*G9)</f>
        <v>213.6</v>
      </c>
      <c r="I9" s="12" t="s">
        <v>30</v>
      </c>
      <c r="J9" s="14" t="s">
        <v>31</v>
      </c>
      <c r="K9" s="16" t="n">
        <v>46448</v>
      </c>
      <c r="L9" s="12" t="s">
        <v>32</v>
      </c>
    </row>
    <row r="10" customFormat="false" ht="15" hidden="false" customHeight="false" outlineLevel="0" collapsed="false">
      <c r="A10" s="17" t="n">
        <f aca="false">IF(B10="","",ROW()-8)</f>
        <v>2</v>
      </c>
      <c r="B10" s="18" t="s">
        <v>33</v>
      </c>
      <c r="C10" s="18" t="s">
        <v>34</v>
      </c>
      <c r="D10" s="18" t="s">
        <v>28</v>
      </c>
      <c r="E10" s="19" t="n">
        <v>8</v>
      </c>
      <c r="F10" s="20" t="s">
        <v>35</v>
      </c>
      <c r="G10" s="21" t="n">
        <v>46.5</v>
      </c>
      <c r="H10" s="21" t="n">
        <f aca="false">IF(OR(E10="",G10=""),"",E10*G10)</f>
        <v>372</v>
      </c>
      <c r="I10" s="18" t="s">
        <v>30</v>
      </c>
      <c r="J10" s="20" t="s">
        <v>36</v>
      </c>
      <c r="K10" s="22" t="n">
        <v>46464</v>
      </c>
      <c r="L10" s="18" t="s">
        <v>37</v>
      </c>
    </row>
    <row r="11" customFormat="false" ht="15" hidden="false" customHeight="false" outlineLevel="0" collapsed="false">
      <c r="A11" s="11" t="n">
        <f aca="false">IF(B11="","",ROW()-8)</f>
        <v>3</v>
      </c>
      <c r="B11" s="12" t="s">
        <v>38</v>
      </c>
      <c r="C11" s="12" t="s">
        <v>39</v>
      </c>
      <c r="D11" s="12" t="s">
        <v>40</v>
      </c>
      <c r="E11" s="13" t="n">
        <v>500</v>
      </c>
      <c r="F11" s="14" t="s">
        <v>35</v>
      </c>
      <c r="G11" s="15" t="n">
        <v>0.12</v>
      </c>
      <c r="H11" s="15" t="n">
        <f aca="false">IF(OR(E11="",G11=""),"",E11*G11)</f>
        <v>60</v>
      </c>
      <c r="I11" s="12" t="s">
        <v>41</v>
      </c>
      <c r="J11" s="14" t="s">
        <v>31</v>
      </c>
      <c r="K11" s="16" t="n">
        <v>46445</v>
      </c>
      <c r="L11" s="12" t="s">
        <v>42</v>
      </c>
    </row>
    <row r="12" customFormat="false" ht="15" hidden="false" customHeight="false" outlineLevel="0" collapsed="false">
      <c r="A12" s="17" t="n">
        <f aca="false">IF(B12="","",ROW()-8)</f>
        <v>4</v>
      </c>
      <c r="B12" s="18" t="s">
        <v>43</v>
      </c>
      <c r="C12" s="18" t="s">
        <v>44</v>
      </c>
      <c r="D12" s="18" t="s">
        <v>40</v>
      </c>
      <c r="E12" s="19" t="n">
        <v>500</v>
      </c>
      <c r="F12" s="20" t="s">
        <v>35</v>
      </c>
      <c r="G12" s="21" t="n">
        <v>0.05</v>
      </c>
      <c r="H12" s="21" t="n">
        <f aca="false">IF(OR(E12="",G12=""),"",E12*G12)</f>
        <v>25</v>
      </c>
      <c r="I12" s="18" t="s">
        <v>41</v>
      </c>
      <c r="J12" s="20" t="s">
        <v>31</v>
      </c>
      <c r="K12" s="22" t="n">
        <v>46445</v>
      </c>
      <c r="L12" s="18" t="s">
        <v>45</v>
      </c>
    </row>
    <row r="13" customFormat="false" ht="15" hidden="false" customHeight="false" outlineLevel="0" collapsed="false">
      <c r="A13" s="11" t="n">
        <f aca="false">IF(B13="","",ROW()-8)</f>
        <v>5</v>
      </c>
      <c r="B13" s="12" t="s">
        <v>46</v>
      </c>
      <c r="C13" s="12" t="s">
        <v>47</v>
      </c>
      <c r="D13" s="12" t="s">
        <v>40</v>
      </c>
      <c r="E13" s="13" t="n">
        <v>1000</v>
      </c>
      <c r="F13" s="14" t="s">
        <v>35</v>
      </c>
      <c r="G13" s="15" t="n">
        <v>0.02</v>
      </c>
      <c r="H13" s="15" t="n">
        <f aca="false">IF(OR(E13="",G13=""),"",E13*G13)</f>
        <v>20</v>
      </c>
      <c r="I13" s="12" t="s">
        <v>41</v>
      </c>
      <c r="J13" s="14" t="s">
        <v>31</v>
      </c>
      <c r="K13" s="16" t="n">
        <v>46445</v>
      </c>
      <c r="L13" s="12"/>
    </row>
    <row r="14" customFormat="false" ht="15" hidden="false" customHeight="false" outlineLevel="0" collapsed="false">
      <c r="A14" s="17" t="n">
        <f aca="false">IF(B14="","",ROW()-8)</f>
        <v>6</v>
      </c>
      <c r="B14" s="18" t="s">
        <v>48</v>
      </c>
      <c r="C14" s="18" t="s">
        <v>49</v>
      </c>
      <c r="D14" s="18" t="s">
        <v>50</v>
      </c>
      <c r="E14" s="19" t="n">
        <v>100</v>
      </c>
      <c r="F14" s="20" t="s">
        <v>29</v>
      </c>
      <c r="G14" s="21" t="n">
        <v>1.35</v>
      </c>
      <c r="H14" s="21" t="n">
        <f aca="false">IF(OR(E14="",G14=""),"",E14*G14)</f>
        <v>135</v>
      </c>
      <c r="I14" s="18" t="s">
        <v>51</v>
      </c>
      <c r="J14" s="20" t="s">
        <v>36</v>
      </c>
      <c r="K14" s="22" t="n">
        <v>46466</v>
      </c>
      <c r="L14" s="18" t="s">
        <v>52</v>
      </c>
    </row>
    <row r="15" customFormat="false" ht="15" hidden="false" customHeight="false" outlineLevel="0" collapsed="false">
      <c r="A15" s="11" t="n">
        <f aca="false">IF(B15="","",ROW()-8)</f>
        <v>7</v>
      </c>
      <c r="B15" s="12" t="s">
        <v>53</v>
      </c>
      <c r="C15" s="12" t="s">
        <v>54</v>
      </c>
      <c r="D15" s="12" t="s">
        <v>50</v>
      </c>
      <c r="E15" s="13" t="n">
        <v>12</v>
      </c>
      <c r="F15" s="14" t="s">
        <v>35</v>
      </c>
      <c r="G15" s="15" t="n">
        <v>6.8</v>
      </c>
      <c r="H15" s="15" t="n">
        <f aca="false">IF(OR(E15="",G15=""),"",E15*G15)</f>
        <v>81.6</v>
      </c>
      <c r="I15" s="12" t="s">
        <v>51</v>
      </c>
      <c r="J15" s="14" t="s">
        <v>55</v>
      </c>
      <c r="K15" s="16" t="n">
        <v>46471</v>
      </c>
      <c r="L15" s="12" t="s">
        <v>56</v>
      </c>
    </row>
    <row r="16" customFormat="false" ht="15" hidden="false" customHeight="false" outlineLevel="0" collapsed="false">
      <c r="A16" s="17" t="n">
        <f aca="false">IF(B16="","",ROW()-8)</f>
        <v>8</v>
      </c>
      <c r="B16" s="18" t="s">
        <v>57</v>
      </c>
      <c r="C16" s="18" t="s">
        <v>58</v>
      </c>
      <c r="D16" s="18" t="s">
        <v>59</v>
      </c>
      <c r="E16" s="19" t="n">
        <v>20</v>
      </c>
      <c r="F16" s="20" t="s">
        <v>60</v>
      </c>
      <c r="G16" s="21" t="n">
        <v>3.2</v>
      </c>
      <c r="H16" s="21" t="n">
        <f aca="false">IF(OR(E16="",G16=""),"",E16*G16)</f>
        <v>64</v>
      </c>
      <c r="I16" s="18" t="s">
        <v>61</v>
      </c>
      <c r="J16" s="20" t="s">
        <v>62</v>
      </c>
      <c r="K16" s="22"/>
      <c r="L16" s="18"/>
    </row>
    <row r="17" customFormat="false" ht="15" hidden="false" customHeight="false" outlineLevel="0" collapsed="false">
      <c r="A17" s="11" t="n">
        <f aca="false">IF(B17="","",ROW()-8)</f>
        <v>9</v>
      </c>
      <c r="B17" s="12" t="s">
        <v>63</v>
      </c>
      <c r="C17" s="12" t="s">
        <v>64</v>
      </c>
      <c r="D17" s="12" t="s">
        <v>59</v>
      </c>
      <c r="E17" s="13" t="n">
        <v>40</v>
      </c>
      <c r="F17" s="14" t="s">
        <v>35</v>
      </c>
      <c r="G17" s="15" t="n">
        <v>1.1</v>
      </c>
      <c r="H17" s="15" t="n">
        <f aca="false">IF(OR(E17="",G17=""),"",E17*G17)</f>
        <v>44</v>
      </c>
      <c r="I17" s="12" t="s">
        <v>61</v>
      </c>
      <c r="J17" s="14" t="s">
        <v>62</v>
      </c>
      <c r="K17" s="16"/>
      <c r="L17" s="12" t="s">
        <v>65</v>
      </c>
    </row>
    <row r="18" customFormat="false" ht="15" hidden="false" customHeight="false" outlineLevel="0" collapsed="false">
      <c r="A18" s="17" t="n">
        <f aca="false">IF(B18="","",ROW()-8)</f>
        <v>10</v>
      </c>
      <c r="B18" s="18" t="s">
        <v>66</v>
      </c>
      <c r="C18" s="18" t="s">
        <v>67</v>
      </c>
      <c r="D18" s="18" t="s">
        <v>68</v>
      </c>
      <c r="E18" s="19" t="n">
        <v>2</v>
      </c>
      <c r="F18" s="20" t="s">
        <v>35</v>
      </c>
      <c r="G18" s="21" t="n">
        <v>0</v>
      </c>
      <c r="H18" s="21" t="n">
        <f aca="false">IF(OR(E18="",G18=""),"",E18*G18)</f>
        <v>0</v>
      </c>
      <c r="I18" s="18" t="s">
        <v>69</v>
      </c>
      <c r="J18" s="20" t="s">
        <v>31</v>
      </c>
      <c r="K18" s="22" t="n">
        <v>46438</v>
      </c>
      <c r="L18" s="18" t="s">
        <v>70</v>
      </c>
    </row>
    <row r="19" customFormat="false" ht="15" hidden="false" customHeight="false" outlineLevel="0" collapsed="false">
      <c r="A19" s="11" t="n">
        <f aca="false">IF(B19="","",ROW()-8)</f>
        <v>11</v>
      </c>
      <c r="B19" s="12" t="s">
        <v>71</v>
      </c>
      <c r="C19" s="12" t="s">
        <v>72</v>
      </c>
      <c r="D19" s="12" t="s">
        <v>73</v>
      </c>
      <c r="E19" s="13" t="n">
        <v>6</v>
      </c>
      <c r="F19" s="14" t="s">
        <v>74</v>
      </c>
      <c r="G19" s="15" t="n">
        <v>62</v>
      </c>
      <c r="H19" s="15" t="n">
        <f aca="false">IF(OR(E19="",G19=""),"",E19*G19)</f>
        <v>372</v>
      </c>
      <c r="I19" s="12" t="s">
        <v>75</v>
      </c>
      <c r="J19" s="14" t="s">
        <v>55</v>
      </c>
      <c r="K19" s="16" t="n">
        <v>46478</v>
      </c>
      <c r="L19" s="12" t="s">
        <v>76</v>
      </c>
    </row>
    <row r="20" customFormat="false" ht="15" hidden="false" customHeight="false" outlineLevel="0" collapsed="false">
      <c r="A20" s="17" t="n">
        <f aca="false">IF(B20="","",ROW()-8)</f>
        <v>12</v>
      </c>
      <c r="B20" s="18" t="s">
        <v>77</v>
      </c>
      <c r="C20" s="18" t="s">
        <v>78</v>
      </c>
      <c r="D20" s="18" t="s">
        <v>28</v>
      </c>
      <c r="E20" s="19" t="n">
        <v>3</v>
      </c>
      <c r="F20" s="20" t="s">
        <v>79</v>
      </c>
      <c r="G20" s="21" t="n">
        <v>128</v>
      </c>
      <c r="H20" s="21" t="n">
        <f aca="false">IF(OR(E20="",G20=""),"",E20*G20)</f>
        <v>384</v>
      </c>
      <c r="I20" s="18" t="s">
        <v>80</v>
      </c>
      <c r="J20" s="20" t="s">
        <v>36</v>
      </c>
      <c r="K20" s="22" t="n">
        <v>46468</v>
      </c>
      <c r="L20" s="18" t="s">
        <v>81</v>
      </c>
    </row>
    <row r="21" customFormat="false" ht="15" hidden="false" customHeight="false" outlineLevel="0" collapsed="false">
      <c r="A21" s="23" t="str">
        <f aca="false">IF(B21="","",ROW()-8)</f>
        <v/>
      </c>
      <c r="B21" s="4"/>
      <c r="C21" s="4"/>
      <c r="D21" s="4"/>
      <c r="E21" s="24"/>
      <c r="F21" s="23"/>
      <c r="G21" s="25"/>
      <c r="H21" s="25" t="str">
        <f aca="false">IF(OR(E21="",G21=""),"",E21*G21)</f>
        <v/>
      </c>
      <c r="I21" s="4"/>
      <c r="J21" s="23"/>
      <c r="K21" s="26"/>
      <c r="L21" s="4"/>
    </row>
    <row r="22" customFormat="false" ht="15" hidden="false" customHeight="false" outlineLevel="0" collapsed="false">
      <c r="A22" s="23" t="str">
        <f aca="false">IF(B22="","",ROW()-8)</f>
        <v/>
      </c>
      <c r="B22" s="4"/>
      <c r="C22" s="4"/>
      <c r="D22" s="4"/>
      <c r="E22" s="24"/>
      <c r="F22" s="23"/>
      <c r="G22" s="25"/>
      <c r="H22" s="25" t="str">
        <f aca="false">IF(OR(E22="",G22=""),"",E22*G22)</f>
        <v/>
      </c>
      <c r="I22" s="4"/>
      <c r="J22" s="23"/>
      <c r="K22" s="26"/>
      <c r="L22" s="4"/>
    </row>
    <row r="23" customFormat="false" ht="15" hidden="false" customHeight="false" outlineLevel="0" collapsed="false">
      <c r="A23" s="23" t="str">
        <f aca="false">IF(B23="","",ROW()-8)</f>
        <v/>
      </c>
      <c r="B23" s="4"/>
      <c r="C23" s="4"/>
      <c r="D23" s="4"/>
      <c r="E23" s="24"/>
      <c r="F23" s="23"/>
      <c r="G23" s="25"/>
      <c r="H23" s="25" t="str">
        <f aca="false">IF(OR(E23="",G23=""),"",E23*G23)</f>
        <v/>
      </c>
      <c r="I23" s="4"/>
      <c r="J23" s="23"/>
      <c r="K23" s="26"/>
      <c r="L23" s="4"/>
    </row>
    <row r="24" customFormat="false" ht="15" hidden="false" customHeight="false" outlineLevel="0" collapsed="false">
      <c r="A24" s="23" t="str">
        <f aca="false">IF(B24="","",ROW()-8)</f>
        <v/>
      </c>
      <c r="B24" s="4"/>
      <c r="C24" s="4"/>
      <c r="D24" s="4"/>
      <c r="E24" s="24"/>
      <c r="F24" s="23"/>
      <c r="G24" s="25"/>
      <c r="H24" s="25" t="str">
        <f aca="false">IF(OR(E24="",G24=""),"",E24*G24)</f>
        <v/>
      </c>
      <c r="I24" s="4"/>
      <c r="J24" s="23"/>
      <c r="K24" s="26"/>
      <c r="L24" s="4"/>
    </row>
    <row r="25" customFormat="false" ht="15" hidden="false" customHeight="false" outlineLevel="0" collapsed="false">
      <c r="A25" s="23" t="str">
        <f aca="false">IF(B25="","",ROW()-8)</f>
        <v/>
      </c>
      <c r="B25" s="4"/>
      <c r="C25" s="4"/>
      <c r="D25" s="4"/>
      <c r="E25" s="24"/>
      <c r="F25" s="23"/>
      <c r="G25" s="25"/>
      <c r="H25" s="25" t="str">
        <f aca="false">IF(OR(E25="",G25=""),"",E25*G25)</f>
        <v/>
      </c>
      <c r="I25" s="4"/>
      <c r="J25" s="23"/>
      <c r="K25" s="26"/>
      <c r="L25" s="4"/>
    </row>
    <row r="26" customFormat="false" ht="15" hidden="false" customHeight="false" outlineLevel="0" collapsed="false">
      <c r="A26" s="23" t="str">
        <f aca="false">IF(B26="","",ROW()-8)</f>
        <v/>
      </c>
      <c r="B26" s="4"/>
      <c r="C26" s="4"/>
      <c r="D26" s="4"/>
      <c r="E26" s="24"/>
      <c r="F26" s="23"/>
      <c r="G26" s="25"/>
      <c r="H26" s="25" t="str">
        <f aca="false">IF(OR(E26="",G26=""),"",E26*G26)</f>
        <v/>
      </c>
      <c r="I26" s="4"/>
      <c r="J26" s="23"/>
      <c r="K26" s="26"/>
      <c r="L26" s="4"/>
    </row>
    <row r="27" customFormat="false" ht="15" hidden="false" customHeight="false" outlineLevel="0" collapsed="false">
      <c r="A27" s="23" t="str">
        <f aca="false">IF(B27="","",ROW()-8)</f>
        <v/>
      </c>
      <c r="B27" s="4"/>
      <c r="C27" s="4"/>
      <c r="D27" s="4"/>
      <c r="E27" s="24"/>
      <c r="F27" s="23"/>
      <c r="G27" s="25"/>
      <c r="H27" s="25" t="str">
        <f aca="false">IF(OR(E27="",G27=""),"",E27*G27)</f>
        <v/>
      </c>
      <c r="I27" s="4"/>
      <c r="J27" s="23"/>
      <c r="K27" s="26"/>
      <c r="L27" s="4"/>
    </row>
    <row r="28" customFormat="false" ht="15" hidden="false" customHeight="false" outlineLevel="0" collapsed="false">
      <c r="A28" s="23" t="str">
        <f aca="false">IF(B28="","",ROW()-8)</f>
        <v/>
      </c>
      <c r="B28" s="4"/>
      <c r="C28" s="4"/>
      <c r="D28" s="4"/>
      <c r="E28" s="24"/>
      <c r="F28" s="23"/>
      <c r="G28" s="25"/>
      <c r="H28" s="25" t="str">
        <f aca="false">IF(OR(E28="",G28=""),"",E28*G28)</f>
        <v/>
      </c>
      <c r="I28" s="4"/>
      <c r="J28" s="23"/>
      <c r="K28" s="26"/>
      <c r="L28" s="4"/>
    </row>
    <row r="30" customFormat="false" ht="15" hidden="false" customHeight="false" outlineLevel="0" collapsed="false">
      <c r="E30" s="27" t="s">
        <v>82</v>
      </c>
      <c r="F30" s="27"/>
      <c r="G30" s="27"/>
      <c r="H30" s="28" t="n">
        <f aca="false">SUM(H9:H28)</f>
        <v>1771.2</v>
      </c>
    </row>
    <row r="31" customFormat="false" ht="15" hidden="false" customHeight="false" outlineLevel="0" collapsed="false">
      <c r="E31" s="29" t="s">
        <v>83</v>
      </c>
      <c r="F31" s="29"/>
      <c r="G31" s="29"/>
      <c r="H31" s="30" t="n">
        <f aca="false">Referenzdaten!$F$3</f>
        <v>0.19</v>
      </c>
    </row>
    <row r="32" customFormat="false" ht="15" hidden="false" customHeight="false" outlineLevel="0" collapsed="false">
      <c r="E32" s="29" t="s">
        <v>84</v>
      </c>
      <c r="F32" s="29"/>
      <c r="G32" s="29"/>
      <c r="H32" s="31" t="n">
        <f aca="false">H30*H31</f>
        <v>336.528</v>
      </c>
    </row>
    <row r="33" customFormat="false" ht="15" hidden="false" customHeight="false" outlineLevel="0" collapsed="false">
      <c r="E33" s="32" t="s">
        <v>85</v>
      </c>
      <c r="F33" s="32"/>
      <c r="G33" s="32"/>
      <c r="H33" s="33" t="n">
        <f aca="false">H30+H32</f>
        <v>2107.728</v>
      </c>
    </row>
    <row r="34" customFormat="false" ht="15" hidden="false" customHeight="false" outlineLevel="0" collapsed="false">
      <c r="E34" s="29" t="s">
        <v>86</v>
      </c>
      <c r="F34" s="29"/>
      <c r="G34" s="29"/>
      <c r="H34" s="31" t="n">
        <f aca="false">G6</f>
        <v>7500</v>
      </c>
    </row>
    <row r="35" customFormat="false" ht="15" hidden="false" customHeight="false" outlineLevel="0" collapsed="false">
      <c r="E35" s="34" t="s">
        <v>87</v>
      </c>
      <c r="F35" s="34"/>
      <c r="G35" s="34"/>
      <c r="H35" s="35" t="n">
        <f aca="false">G6-H30</f>
        <v>5728.8</v>
      </c>
    </row>
    <row r="37" customFormat="false" ht="15" hidden="false" customHeight="false" outlineLevel="0" collapsed="false">
      <c r="A37" s="36" t="s">
        <v>88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</row>
  </sheetData>
  <mergeCells count="22">
    <mergeCell ref="A1:L1"/>
    <mergeCell ref="A2:L2"/>
    <mergeCell ref="A4:B4"/>
    <mergeCell ref="C4:E4"/>
    <mergeCell ref="G4:H4"/>
    <mergeCell ref="J4:L4"/>
    <mergeCell ref="A5:B5"/>
    <mergeCell ref="C5:E5"/>
    <mergeCell ref="G5:H5"/>
    <mergeCell ref="J5:L5"/>
    <mergeCell ref="A6:B6"/>
    <mergeCell ref="C6:E6"/>
    <mergeCell ref="G6:H6"/>
    <mergeCell ref="J6:L6"/>
    <mergeCell ref="J7:L7"/>
    <mergeCell ref="E30:G30"/>
    <mergeCell ref="E31:G31"/>
    <mergeCell ref="E32:G32"/>
    <mergeCell ref="E33:G33"/>
    <mergeCell ref="E34:G34"/>
    <mergeCell ref="E35:G35"/>
    <mergeCell ref="A37:L37"/>
  </mergeCells>
  <conditionalFormatting sqref="J9:J28">
    <cfRule type="cellIs" priority="2" operator="equal" aboveAverage="0" equalAverage="0" bottom="0" percent="0" rank="0" text="" dxfId="0">
      <formula>"Geliefert"</formula>
    </cfRule>
    <cfRule type="cellIs" priority="3" operator="equal" aboveAverage="0" equalAverage="0" bottom="0" percent="0" rank="0" text="" dxfId="1">
      <formula>"Bestellt"</formula>
    </cfRule>
    <cfRule type="cellIs" priority="4" operator="equal" aboveAverage="0" equalAverage="0" bottom="0" percent="0" rank="0" text="" dxfId="2">
      <formula>"Angefragt"</formula>
    </cfRule>
    <cfRule type="cellIs" priority="5" operator="equal" aboveAverage="0" equalAverage="0" bottom="0" percent="0" rank="0" text="" dxfId="3">
      <formula>"Offen"</formula>
    </cfRule>
    <cfRule type="cellIs" priority="6" operator="equal" aboveAverage="0" equalAverage="0" bottom="0" percent="0" rank="0" text="" dxfId="4">
      <formula>"Storniert"</formula>
    </cfRule>
  </conditionalFormatting>
  <conditionalFormatting sqref="H35">
    <cfRule type="cellIs" priority="7" operator="lessThan" aboveAverage="0" equalAverage="0" bottom="0" percent="0" rank="0" text="" dxfId="4">
      <formula>0</formula>
    </cfRule>
  </conditionalFormatting>
  <dataValidations count="3">
    <dataValidation allowBlank="true" errorStyle="stop" operator="between" showDropDown="false" showErrorMessage="false" showInputMessage="false" sqref="F9:F28" type="list">
      <formula1>Referenzdaten!$A$3:$A$14</formula1>
      <formula2>0</formula2>
    </dataValidation>
    <dataValidation allowBlank="true" errorStyle="stop" operator="between" showDropDown="false" showErrorMessage="false" showInputMessage="false" sqref="J9:J28" type="list">
      <formula1>Referenzdaten!$B$3:$B$7</formula1>
      <formula2>0</formula2>
    </dataValidation>
    <dataValidation allowBlank="true" errorStyle="stop" operator="between" showDropDown="false" showErrorMessage="false" showInputMessage="false" sqref="D9:D28" type="list">
      <formula1>Referenzdaten!$C$3:$C$9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E6B5E"/>
    <pageSetUpPr fitToPage="true"/>
  </sheetPr>
  <dimension ref="B2:H20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3"/>
    <col collapsed="false" customWidth="true" hidden="false" outlineLevel="0" max="6" min="6" style="0" width="18"/>
    <col collapsed="false" customWidth="true" hidden="false" outlineLevel="0" max="8" min="7" style="0" width="14"/>
  </cols>
  <sheetData>
    <row r="2" customFormat="false" ht="27.75" hidden="false" customHeight="true" outlineLevel="0" collapsed="false">
      <c r="B2" s="37" t="s">
        <v>89</v>
      </c>
      <c r="C2" s="37"/>
      <c r="D2" s="37"/>
      <c r="E2" s="37"/>
      <c r="F2" s="37"/>
      <c r="G2" s="37"/>
      <c r="H2" s="37"/>
    </row>
    <row r="3" customFormat="false" ht="15" hidden="false" customHeight="false" outlineLevel="0" collapsed="false">
      <c r="B3" s="38" t="s">
        <v>90</v>
      </c>
      <c r="C3" s="38"/>
      <c r="D3" s="38"/>
      <c r="E3" s="38"/>
      <c r="F3" s="38"/>
      <c r="G3" s="38"/>
      <c r="H3" s="38"/>
    </row>
    <row r="5" customFormat="false" ht="15" hidden="false" customHeight="false" outlineLevel="0" collapsed="false">
      <c r="B5" s="39" t="s">
        <v>91</v>
      </c>
      <c r="C5" s="39"/>
      <c r="D5" s="39"/>
      <c r="F5" s="39" t="s">
        <v>92</v>
      </c>
      <c r="G5" s="39"/>
      <c r="H5" s="39"/>
    </row>
    <row r="6" customFormat="false" ht="15" hidden="false" customHeight="false" outlineLevel="0" collapsed="false">
      <c r="B6" s="40" t="s">
        <v>17</v>
      </c>
      <c r="C6" s="41" t="s">
        <v>93</v>
      </c>
      <c r="D6" s="41" t="s">
        <v>94</v>
      </c>
      <c r="F6" s="40" t="s">
        <v>23</v>
      </c>
      <c r="G6" s="41" t="s">
        <v>93</v>
      </c>
      <c r="H6" s="41" t="s">
        <v>95</v>
      </c>
    </row>
    <row r="7" customFormat="false" ht="15" hidden="false" customHeight="false" outlineLevel="0" collapsed="false">
      <c r="B7" s="42" t="s">
        <v>28</v>
      </c>
      <c r="C7" s="15" t="n">
        <f aca="false">SUMIF(Materialliste!$D$9:$D$28,B7,Materialliste!$H$9:$H$28)</f>
        <v>969.6</v>
      </c>
      <c r="D7" s="43" t="n">
        <f aca="false">IFERROR(C7/SUM($C$7:$C$13),0)</f>
        <v>0.547425474254743</v>
      </c>
      <c r="F7" s="42" t="s">
        <v>62</v>
      </c>
      <c r="G7" s="15" t="n">
        <f aca="false">SUMIF(Materialliste!$J$9:$J$28,F7,Materialliste!$H$9:$H$28)</f>
        <v>108</v>
      </c>
      <c r="H7" s="44" t="n">
        <f aca="false">COUNTIF(Materialliste!$J$9:$J$28,F7)</f>
        <v>2</v>
      </c>
    </row>
    <row r="8" customFormat="false" ht="15" hidden="false" customHeight="false" outlineLevel="0" collapsed="false">
      <c r="B8" s="45" t="s">
        <v>40</v>
      </c>
      <c r="C8" s="21" t="n">
        <f aca="false">SUMIF(Materialliste!$D$9:$D$28,B8,Materialliste!$H$9:$H$28)</f>
        <v>105</v>
      </c>
      <c r="D8" s="46" t="n">
        <f aca="false">IFERROR(C8/SUM($C$7:$C$13),0)</f>
        <v>0.0592818428184282</v>
      </c>
      <c r="F8" s="45" t="s">
        <v>55</v>
      </c>
      <c r="G8" s="21" t="n">
        <f aca="false">SUMIF(Materialliste!$J$9:$J$28,F8,Materialliste!$H$9:$H$28)</f>
        <v>453.6</v>
      </c>
      <c r="H8" s="47" t="n">
        <f aca="false">COUNTIF(Materialliste!$J$9:$J$28,F8)</f>
        <v>2</v>
      </c>
    </row>
    <row r="9" customFormat="false" ht="15" hidden="false" customHeight="false" outlineLevel="0" collapsed="false">
      <c r="B9" s="42" t="s">
        <v>50</v>
      </c>
      <c r="C9" s="15" t="n">
        <f aca="false">SUMIF(Materialliste!$D$9:$D$28,B9,Materialliste!$H$9:$H$28)</f>
        <v>216.6</v>
      </c>
      <c r="D9" s="43" t="n">
        <f aca="false">IFERROR(C9/SUM($C$7:$C$13),0)</f>
        <v>0.122289972899729</v>
      </c>
      <c r="F9" s="42" t="s">
        <v>36</v>
      </c>
      <c r="G9" s="15" t="n">
        <f aca="false">SUMIF(Materialliste!$J$9:$J$28,F9,Materialliste!$H$9:$H$28)</f>
        <v>891</v>
      </c>
      <c r="H9" s="44" t="n">
        <f aca="false">COUNTIF(Materialliste!$J$9:$J$28,F9)</f>
        <v>3</v>
      </c>
    </row>
    <row r="10" customFormat="false" ht="15" hidden="false" customHeight="false" outlineLevel="0" collapsed="false">
      <c r="B10" s="45" t="s">
        <v>59</v>
      </c>
      <c r="C10" s="21" t="n">
        <f aca="false">SUMIF(Materialliste!$D$9:$D$28,B10,Materialliste!$H$9:$H$28)</f>
        <v>108</v>
      </c>
      <c r="D10" s="46" t="n">
        <f aca="false">IFERROR(C10/SUM($C$7:$C$13),0)</f>
        <v>0.0609756097560976</v>
      </c>
      <c r="F10" s="45" t="s">
        <v>31</v>
      </c>
      <c r="G10" s="21" t="n">
        <f aca="false">SUMIF(Materialliste!$J$9:$J$28,F10,Materialliste!$H$9:$H$28)</f>
        <v>318.6</v>
      </c>
      <c r="H10" s="47" t="n">
        <f aca="false">COUNTIF(Materialliste!$J$9:$J$28,F10)</f>
        <v>5</v>
      </c>
    </row>
    <row r="11" customFormat="false" ht="15" hidden="false" customHeight="false" outlineLevel="0" collapsed="false">
      <c r="B11" s="42" t="s">
        <v>68</v>
      </c>
      <c r="C11" s="15" t="n">
        <f aca="false">SUMIF(Materialliste!$D$9:$D$28,B11,Materialliste!$H$9:$H$28)</f>
        <v>0</v>
      </c>
      <c r="D11" s="43" t="n">
        <f aca="false">IFERROR(C11/SUM($C$7:$C$13),0)</f>
        <v>0</v>
      </c>
      <c r="F11" s="42" t="s">
        <v>96</v>
      </c>
      <c r="G11" s="15" t="n">
        <f aca="false">SUMIF(Materialliste!$J$9:$J$28,F11,Materialliste!$H$9:$H$28)</f>
        <v>0</v>
      </c>
      <c r="H11" s="44" t="n">
        <f aca="false">COUNTIF(Materialliste!$J$9:$J$28,F11)</f>
        <v>0</v>
      </c>
    </row>
    <row r="12" customFormat="false" ht="15" hidden="false" customHeight="false" outlineLevel="0" collapsed="false">
      <c r="B12" s="45" t="s">
        <v>73</v>
      </c>
      <c r="C12" s="21" t="n">
        <f aca="false">SUMIF(Materialliste!$D$9:$D$28,B12,Materialliste!$H$9:$H$28)</f>
        <v>372</v>
      </c>
      <c r="D12" s="46" t="n">
        <f aca="false">IFERROR(C12/SUM($C$7:$C$13),0)</f>
        <v>0.210027100271003</v>
      </c>
      <c r="F12" s="48" t="s">
        <v>97</v>
      </c>
      <c r="G12" s="49" t="n">
        <f aca="false">SUM(G7:G11)</f>
        <v>1771.2</v>
      </c>
      <c r="H12" s="50" t="n">
        <f aca="false">SUM(H7:H11)</f>
        <v>12</v>
      </c>
    </row>
    <row r="13" customFormat="false" ht="15" hidden="false" customHeight="false" outlineLevel="0" collapsed="false">
      <c r="B13" s="42" t="s">
        <v>98</v>
      </c>
      <c r="C13" s="15" t="n">
        <f aca="false">SUMIF(Materialliste!$D$9:$D$28,B13,Materialliste!$H$9:$H$28)</f>
        <v>0</v>
      </c>
      <c r="D13" s="43" t="n">
        <f aca="false">IFERROR(C13/SUM($C$7:$C$13),0)</f>
        <v>0</v>
      </c>
    </row>
    <row r="14" customFormat="false" ht="15" hidden="false" customHeight="false" outlineLevel="0" collapsed="false">
      <c r="B14" s="48" t="s">
        <v>97</v>
      </c>
      <c r="C14" s="49" t="n">
        <f aca="false">SUM(C7:C13)</f>
        <v>1771.2</v>
      </c>
      <c r="D14" s="50" t="s">
        <v>99</v>
      </c>
    </row>
    <row r="16" customFormat="false" ht="15" hidden="false" customHeight="false" outlineLevel="0" collapsed="false">
      <c r="B16" s="51" t="s">
        <v>100</v>
      </c>
      <c r="C16" s="51"/>
      <c r="D16" s="51"/>
      <c r="E16" s="51"/>
      <c r="F16" s="51"/>
      <c r="G16" s="51"/>
      <c r="H16" s="51"/>
    </row>
    <row r="17" customFormat="false" ht="15" hidden="false" customHeight="false" outlineLevel="0" collapsed="false">
      <c r="B17" s="42" t="s">
        <v>101</v>
      </c>
      <c r="C17" s="52" t="n">
        <f aca="false">COUNTA(Materialliste!B9:B28)</f>
        <v>12</v>
      </c>
      <c r="D17" s="52"/>
    </row>
    <row r="18" customFormat="false" ht="15" hidden="false" customHeight="false" outlineLevel="0" collapsed="false">
      <c r="B18" s="45" t="s">
        <v>102</v>
      </c>
      <c r="C18" s="53" t="n">
        <f aca="false">SUM(Materialliste!$H$9:$H$28)</f>
        <v>1771.2</v>
      </c>
      <c r="D18" s="53"/>
    </row>
    <row r="19" customFormat="false" ht="15" hidden="false" customHeight="false" outlineLevel="0" collapsed="false">
      <c r="B19" s="42" t="s">
        <v>103</v>
      </c>
      <c r="C19" s="54" t="n">
        <f aca="false">IFERROR(SUM(Materialliste!$H$9:$H$28)/COUNTA(Materialliste!B9:B28),0)</f>
        <v>147.6</v>
      </c>
      <c r="D19" s="54"/>
    </row>
    <row r="20" customFormat="false" ht="15" hidden="false" customHeight="false" outlineLevel="0" collapsed="false">
      <c r="B20" s="45" t="s">
        <v>104</v>
      </c>
      <c r="C20" s="53" t="n">
        <f aca="false">SUMIF(Materialliste!$J$9:$J$28,"Offen",Materialliste!$H$9:$H$28)+SUMIF(Materialliste!$J$9:$J$28,"Angefragt",Materialliste!$H$9:$H$28)+SUMIF(Materialliste!$J$9:$J$28,"Bestellt",Materialliste!$H$9:$H$28)</f>
        <v>1452.6</v>
      </c>
      <c r="D20" s="53"/>
    </row>
  </sheetData>
  <mergeCells count="9">
    <mergeCell ref="B2:H2"/>
    <mergeCell ref="B3:H3"/>
    <mergeCell ref="B5:D5"/>
    <mergeCell ref="F5:H5"/>
    <mergeCell ref="B16:H16"/>
    <mergeCell ref="C17:D17"/>
    <mergeCell ref="C18:D18"/>
    <mergeCell ref="C19:D19"/>
    <mergeCell ref="C20:D20"/>
  </mergeCells>
  <conditionalFormatting sqref="C7:C13">
    <cfRule type="dataBar" priority="2">
      <dataBar showValue="1" minLength="10" maxLength="90">
        <cfvo type="min" val="0"/>
        <cfvo type="max" val="0"/>
        <color rgb="FF3E6B5E"/>
      </dataBar>
      <extLst>
        <ext xmlns:x14="http://schemas.microsoft.com/office/spreadsheetml/2009/9/main" uri="{B025F937-C7B1-47D3-B67F-A62EFF666E3E}">
          <x14:id>{5FA46B65-B016-4A47-9761-A52DCE5D14AD}</x14:id>
        </ext>
      </extLst>
    </cfRule>
  </conditionalFormatting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FA46B65-B016-4A47-9761-A52DCE5D14AD}">
            <x14:dataBar minLength="10" maxLength="90" axisPosition="none" gradient="true">
              <x14:cfvo type="min"/>
              <x14:cfvo type="max"/>
              <x14:negativeFillColor rgb="FF3E6B5E"/>
              <x14:axisColor rgb="FF000000"/>
            </x14:dataBar>
          </x14:cfRule>
          <xm:sqref>C7:C13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1743A"/>
    <pageSetUpPr fitToPage="tru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6"/>
    <col collapsed="false" customWidth="true" hidden="false" outlineLevel="0" max="3" min="3" style="0" width="20"/>
    <col collapsed="false" customWidth="true" hidden="false" outlineLevel="0" max="4" min="4" style="0" width="3"/>
    <col collapsed="false" customWidth="true" hidden="false" outlineLevel="0" max="5" min="5" style="0" width="16"/>
    <col collapsed="false" customWidth="true" hidden="false" outlineLevel="0" max="6" min="6" style="0" width="12"/>
  </cols>
  <sheetData>
    <row r="1" customFormat="false" ht="25.5" hidden="false" customHeight="true" outlineLevel="0" collapsed="false">
      <c r="A1" s="55" t="s">
        <v>105</v>
      </c>
      <c r="B1" s="55"/>
      <c r="C1" s="55"/>
      <c r="D1" s="55"/>
      <c r="E1" s="55"/>
      <c r="F1" s="55"/>
    </row>
    <row r="2" customFormat="false" ht="15" hidden="false" customHeight="false" outlineLevel="0" collapsed="false">
      <c r="A2" s="56" t="s">
        <v>106</v>
      </c>
      <c r="B2" s="56" t="s">
        <v>107</v>
      </c>
      <c r="C2" s="56" t="s">
        <v>108</v>
      </c>
      <c r="F2" s="56" t="s">
        <v>83</v>
      </c>
    </row>
    <row r="3" customFormat="false" ht="15" hidden="false" customHeight="false" outlineLevel="0" collapsed="false">
      <c r="A3" s="12" t="s">
        <v>35</v>
      </c>
      <c r="B3" s="12" t="s">
        <v>62</v>
      </c>
      <c r="C3" s="12" t="s">
        <v>28</v>
      </c>
      <c r="E3" s="57" t="s">
        <v>109</v>
      </c>
      <c r="F3" s="58" t="n">
        <v>0.19</v>
      </c>
    </row>
    <row r="4" customFormat="false" ht="15" hidden="false" customHeight="false" outlineLevel="0" collapsed="false">
      <c r="A4" s="18" t="s">
        <v>29</v>
      </c>
      <c r="B4" s="18" t="s">
        <v>55</v>
      </c>
      <c r="C4" s="18" t="s">
        <v>40</v>
      </c>
      <c r="E4" s="59" t="s">
        <v>110</v>
      </c>
      <c r="F4" s="60" t="n">
        <v>0.07</v>
      </c>
    </row>
    <row r="5" customFormat="false" ht="15" hidden="false" customHeight="false" outlineLevel="0" collapsed="false">
      <c r="A5" s="12" t="s">
        <v>111</v>
      </c>
      <c r="B5" s="12" t="s">
        <v>36</v>
      </c>
      <c r="C5" s="12" t="s">
        <v>50</v>
      </c>
    </row>
    <row r="6" customFormat="false" ht="15" hidden="false" customHeight="false" outlineLevel="0" collapsed="false">
      <c r="A6" s="18" t="s">
        <v>112</v>
      </c>
      <c r="B6" s="18" t="s">
        <v>31</v>
      </c>
      <c r="C6" s="18" t="s">
        <v>59</v>
      </c>
    </row>
    <row r="7" customFormat="false" ht="15" hidden="false" customHeight="false" outlineLevel="0" collapsed="false">
      <c r="A7" s="12" t="s">
        <v>113</v>
      </c>
      <c r="B7" s="12" t="s">
        <v>96</v>
      </c>
      <c r="C7" s="12" t="s">
        <v>68</v>
      </c>
    </row>
    <row r="8" customFormat="false" ht="15" hidden="false" customHeight="false" outlineLevel="0" collapsed="false">
      <c r="A8" s="18" t="s">
        <v>114</v>
      </c>
      <c r="C8" s="18" t="s">
        <v>73</v>
      </c>
    </row>
    <row r="9" customFormat="false" ht="15" hidden="false" customHeight="false" outlineLevel="0" collapsed="false">
      <c r="A9" s="12" t="s">
        <v>115</v>
      </c>
      <c r="C9" s="12" t="s">
        <v>98</v>
      </c>
    </row>
    <row r="10" customFormat="false" ht="15" hidden="false" customHeight="false" outlineLevel="0" collapsed="false">
      <c r="A10" s="18" t="s">
        <v>116</v>
      </c>
    </row>
    <row r="11" customFormat="false" ht="15" hidden="false" customHeight="false" outlineLevel="0" collapsed="false">
      <c r="A11" s="12" t="s">
        <v>117</v>
      </c>
    </row>
    <row r="12" customFormat="false" ht="15" hidden="false" customHeight="false" outlineLevel="0" collapsed="false">
      <c r="A12" s="18" t="s">
        <v>79</v>
      </c>
    </row>
    <row r="13" customFormat="false" ht="15" hidden="false" customHeight="false" outlineLevel="0" collapsed="false">
      <c r="A13" s="12" t="s">
        <v>60</v>
      </c>
    </row>
    <row r="14" customFormat="false" ht="15" hidden="false" customHeight="false" outlineLevel="0" collapsed="false">
      <c r="A14" s="18" t="s">
        <v>74</v>
      </c>
    </row>
    <row r="17" customFormat="false" ht="15" hidden="false" customHeight="false" outlineLevel="0" collapsed="false">
      <c r="A17" s="36" t="s">
        <v>118</v>
      </c>
      <c r="B17" s="36"/>
      <c r="C17" s="36"/>
      <c r="D17" s="36"/>
      <c r="E17" s="36"/>
      <c r="F17" s="36"/>
    </row>
  </sheetData>
  <mergeCells count="2">
    <mergeCell ref="A1:F1"/>
    <mergeCell ref="A17:F17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2026-10-17T17:35:15Z</dcterms:created>
  <dc:creator>Vorlage</dc:creator>
  <dc:description>Generische Excel-Vorlage für eine Materialliste mit Beispieldaten (2027).</dc:description>
  <dc:language>en-US</dc:language>
  <cp:lastModifiedBy/>
  <dcterms:modified xsi:type="dcterms:W3CDTF">2026-10-17T17:35:15Z</dcterms:modified>
  <cp:revision>0</cp:revision>
  <dc:subject/>
  <dc:title>Materialliste – Vorlage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