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E895DD3B-A047-4F1A-A2B4-6E1F6CADBF2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Tankbuch" sheetId="2" r:id="rId2"/>
    <sheet name="Anleitung" sheetId="3" r:id="rId3"/>
  </sheets>
  <definedNames>
    <definedName name="_xlnm.Print_Area" localSheetId="2">Anleitung!$A$1:$B$27</definedName>
    <definedName name="_xlnm.Print_Area" localSheetId="1">Tankbuch!$A$1:$L$22</definedName>
    <definedName name="_xlnm.Print_Area" localSheetId="0">Übersicht!$A$1:$J$58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2" i="2" l="1"/>
  <c r="G21" i="2"/>
  <c r="I21" i="2" s="1"/>
  <c r="D21" i="2"/>
  <c r="H21" i="2" s="1"/>
  <c r="G20" i="2"/>
  <c r="I20" i="2" s="1"/>
  <c r="D20" i="2"/>
  <c r="H20" i="2" s="1"/>
  <c r="G19" i="2"/>
  <c r="I19" i="2" s="1"/>
  <c r="D19" i="2"/>
  <c r="H19" i="2" s="1"/>
  <c r="H18" i="2"/>
  <c r="G18" i="2"/>
  <c r="I18" i="2" s="1"/>
  <c r="D18" i="2"/>
  <c r="H17" i="2"/>
  <c r="G17" i="2"/>
  <c r="I17" i="2" s="1"/>
  <c r="D17" i="2"/>
  <c r="I16" i="2"/>
  <c r="H16" i="2"/>
  <c r="G16" i="2"/>
  <c r="D16" i="2"/>
  <c r="I15" i="2"/>
  <c r="G15" i="2"/>
  <c r="D15" i="2"/>
  <c r="H15" i="2" s="1"/>
  <c r="H14" i="2"/>
  <c r="G14" i="2"/>
  <c r="I14" i="2" s="1"/>
  <c r="D14" i="2"/>
  <c r="H13" i="2"/>
  <c r="G13" i="2"/>
  <c r="I13" i="2" s="1"/>
  <c r="D13" i="2"/>
  <c r="I12" i="2"/>
  <c r="H12" i="2"/>
  <c r="G12" i="2"/>
  <c r="D12" i="2"/>
  <c r="I11" i="2"/>
  <c r="G11" i="2"/>
  <c r="D11" i="2"/>
  <c r="H11" i="2" s="1"/>
  <c r="H10" i="2"/>
  <c r="G10" i="2"/>
  <c r="I10" i="2" s="1"/>
  <c r="D10" i="2"/>
  <c r="H9" i="2"/>
  <c r="G9" i="2"/>
  <c r="G22" i="2" s="1"/>
  <c r="D9" i="2"/>
  <c r="D22" i="2" s="1"/>
  <c r="F8" i="1" s="1"/>
  <c r="E40" i="1"/>
  <c r="F40" i="1" s="1"/>
  <c r="D40" i="1"/>
  <c r="G40" i="1" s="1"/>
  <c r="C40" i="1"/>
  <c r="E39" i="1"/>
  <c r="I39" i="1" s="1"/>
  <c r="D39" i="1"/>
  <c r="G39" i="1" s="1"/>
  <c r="C39" i="1"/>
  <c r="E38" i="1"/>
  <c r="I38" i="1" s="1"/>
  <c r="D38" i="1"/>
  <c r="G38" i="1" s="1"/>
  <c r="C38" i="1"/>
  <c r="E37" i="1"/>
  <c r="F37" i="1" s="1"/>
  <c r="D37" i="1"/>
  <c r="G37" i="1" s="1"/>
  <c r="C37" i="1"/>
  <c r="E36" i="1"/>
  <c r="I36" i="1" s="1"/>
  <c r="D36" i="1"/>
  <c r="G36" i="1" s="1"/>
  <c r="C36" i="1"/>
  <c r="E35" i="1"/>
  <c r="I35" i="1" s="1"/>
  <c r="D35" i="1"/>
  <c r="G35" i="1" s="1"/>
  <c r="C35" i="1"/>
  <c r="E34" i="1"/>
  <c r="H34" i="1" s="1"/>
  <c r="D34" i="1"/>
  <c r="G34" i="1" s="1"/>
  <c r="C34" i="1"/>
  <c r="E33" i="1"/>
  <c r="I33" i="1" s="1"/>
  <c r="D33" i="1"/>
  <c r="G33" i="1" s="1"/>
  <c r="C33" i="1"/>
  <c r="E32" i="1"/>
  <c r="I32" i="1" s="1"/>
  <c r="D32" i="1"/>
  <c r="G32" i="1" s="1"/>
  <c r="C32" i="1"/>
  <c r="E31" i="1"/>
  <c r="I31" i="1" s="1"/>
  <c r="D31" i="1"/>
  <c r="G31" i="1" s="1"/>
  <c r="C31" i="1"/>
  <c r="E30" i="1"/>
  <c r="I30" i="1" s="1"/>
  <c r="D30" i="1"/>
  <c r="G30" i="1" s="1"/>
  <c r="C30" i="1"/>
  <c r="E29" i="1"/>
  <c r="F29" i="1" s="1"/>
  <c r="D29" i="1"/>
  <c r="G29" i="1" s="1"/>
  <c r="C29" i="1"/>
  <c r="C41" i="1" s="1"/>
  <c r="F9" i="1"/>
  <c r="B9" i="1"/>
  <c r="I22" i="2" l="1"/>
  <c r="H9" i="1" s="1"/>
  <c r="F22" i="2"/>
  <c r="H8" i="1" s="1"/>
  <c r="D8" i="1"/>
  <c r="D9" i="1"/>
  <c r="H22" i="2"/>
  <c r="I34" i="1"/>
  <c r="H37" i="1"/>
  <c r="I37" i="1"/>
  <c r="H40" i="1"/>
  <c r="I40" i="1"/>
  <c r="F30" i="1"/>
  <c r="F32" i="1"/>
  <c r="D41" i="1"/>
  <c r="G41" i="1" s="1"/>
  <c r="H29" i="1"/>
  <c r="F35" i="1"/>
  <c r="I29" i="1"/>
  <c r="H32" i="1"/>
  <c r="F38" i="1"/>
  <c r="E41" i="1"/>
  <c r="F31" i="1"/>
  <c r="H35" i="1"/>
  <c r="H38" i="1"/>
  <c r="H30" i="1"/>
  <c r="F36" i="1"/>
  <c r="H33" i="1"/>
  <c r="F39" i="1"/>
  <c r="I9" i="2"/>
  <c r="F33" i="1"/>
  <c r="H36" i="1"/>
  <c r="H39" i="1"/>
  <c r="F34" i="1"/>
  <c r="H31" i="1"/>
  <c r="H41" i="1" l="1"/>
  <c r="F41" i="1"/>
  <c r="N18" i="2"/>
  <c r="N14" i="2"/>
  <c r="N10" i="2"/>
  <c r="N21" i="2"/>
  <c r="N17" i="2"/>
  <c r="N13" i="2"/>
  <c r="N9" i="2"/>
  <c r="B8" i="1"/>
  <c r="N20" i="2"/>
  <c r="N16" i="2"/>
  <c r="N12" i="2"/>
  <c r="N19" i="2"/>
  <c r="N15" i="2"/>
  <c r="N11" i="2"/>
</calcChain>
</file>

<file path=xl/sharedStrings.xml><?xml version="1.0" encoding="utf-8"?>
<sst xmlns="http://schemas.openxmlformats.org/spreadsheetml/2006/main" count="109" uniqueCount="81">
  <si>
    <t>Kraftstoffverbrauch · Übersicht 2027</t>
  </si>
  <si>
    <t>Verbrauch, Kosten und Entwicklung auf einen Blick · aus dem Tankbuch berechnet</t>
  </si>
  <si>
    <t>FAHRZEUG</t>
  </si>
  <si>
    <t>KENNZEICHEN</t>
  </si>
  <si>
    <t>KRAFTSTOFFART</t>
  </si>
  <si>
    <t>ZEITRAUM</t>
  </si>
  <si>
    <t>Muster-Pkw · Kompakt</t>
  </si>
  <si>
    <t>M-AB 1234</t>
  </si>
  <si>
    <t>Super E10 (Benzin)</t>
  </si>
  <si>
    <t>Januar – Mai 2027</t>
  </si>
  <si>
    <t>Ø VERBRAUCH</t>
  </si>
  <si>
    <t>GESAMTKOSTEN</t>
  </si>
  <si>
    <t>GEFAHRENE STRECKE</t>
  </si>
  <si>
    <t>Ø KRAFTSTOFFPREIS</t>
  </si>
  <si>
    <t>VERBRAUCHSVERLAUF JE TANKVORGANG (l/100 km)</t>
  </si>
  <si>
    <t>MONATSÜBERSICHT 2027</t>
  </si>
  <si>
    <t>Monat</t>
  </si>
  <si>
    <t>Strecke</t>
  </si>
  <si>
    <t>Getankt</t>
  </si>
  <si>
    <t>Kosten</t>
  </si>
  <si>
    <t>Ø Preis/l</t>
  </si>
  <si>
    <t>Ø l/100 km</t>
  </si>
  <si>
    <t>Kosten/100 km</t>
  </si>
  <si>
    <t>Verlauf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</si>
  <si>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</si>
  <si>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</si>
  <si>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</si>
  <si>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</si>
  <si>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</si>
  <si>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</si>
  <si>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</si>
  <si>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</si>
  <si>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</si>
  <si>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</si>
  <si>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</si>
  <si>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</si>
  <si>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 2027</t>
  </si>
  <si>
    <t>KRAFTSTOFFKOSTEN JE MONAT (€)</t>
  </si>
  <si>
    <t>Tankbuch</t>
  </si>
  <si>
    <t>Einzelerfassung aller Tankvorgänge · Kraftstoffverbrauch &amp; -kosten · 2027</t>
  </si>
  <si>
    <t>KILOMETERSTAND ZU BEGINN</t>
  </si>
  <si>
    <t>BERICHTSZEITRAUM</t>
  </si>
  <si>
    <t>TANKVORGÄNGE</t>
  </si>
  <si>
    <t>Datum</t>
  </si>
  <si>
    <t>Kilometerstand</t>
  </si>
  <si>
    <t>Teilstrecke</t>
  </si>
  <si>
    <t>Preis / l</t>
  </si>
  <si>
    <t>Verbrauch</t>
  </si>
  <si>
    <t>Kosten / 100 km</t>
  </si>
  <si>
    <t>Volltank</t>
  </si>
  <si>
    <t>Notiz</t>
  </si>
  <si>
    <t>Ja</t>
  </si>
  <si>
    <t>Überwiegend Autobahn</t>
  </si>
  <si>
    <t>Gemischt</t>
  </si>
  <si>
    <t>Stadtverkehr</t>
  </si>
  <si>
    <t>Nein</t>
  </si>
  <si>
    <t>Kurzstrecke, Winter</t>
  </si>
  <si>
    <t>Urlaubsfahrt</t>
  </si>
  <si>
    <t>GESAMT / Ø</t>
  </si>
  <si>
    <t>Anleitung &amp; Hinweise</t>
  </si>
  <si>
    <t xml:space="preserve">  AUFBAU DER VORLAGE</t>
  </si>
  <si>
    <t xml:space="preserve">   Blatt »Übersicht« = Kennzahlen, Verbrauchsverlauf und Monatsübersicht (automatisch berechnet).</t>
  </si>
  <si>
    <t xml:space="preserve">   Blatt »Tankbuch« = Einzelerfassung jedes Tankvorgangs – hier trägst du deine Daten ein.</t>
  </si>
  <si>
    <t xml:space="preserve">   Blatt »Anleitung« = diese Hinweise.</t>
  </si>
  <si>
    <t xml:space="preserve">  SO FÜLLST DU DAS TANKBUCH AUS</t>
  </si>
  <si>
    <t xml:space="preserve">   1.  Kopf ausfüllen: Fahrzeug, Kennzeichen, Kraftstoffart und Kilometerstand zu Beginn.</t>
  </si>
  <si>
    <t xml:space="preserve">   2.  Je Tankstopp eine Zeile: Datum, aktueller Kilometerstand, getankte Liter und Preis pro Liter.</t>
  </si>
  <si>
    <t xml:space="preserve">   3.  Teilstrecke, Kosten, Verbrauch und Kosten/100 km werden automatisch berechnet.</t>
  </si>
  <si>
    <t xml:space="preserve">   4.  Spalte »Volltank« auf Ja/Nein setzen – nur bei Volltankung ist der Verbrauch exakt.</t>
  </si>
  <si>
    <t xml:space="preserve">   5.  Die Übersicht aktualisiert Kennzahlen und Diagramme automatisch.</t>
  </si>
  <si>
    <t xml:space="preserve">  DIE FORMELN DAHINTER</t>
  </si>
  <si>
    <t xml:space="preserve">   Teilstrecke (km) = aktueller Kilometerstand − vorheriger Kilometerstand.</t>
  </si>
  <si>
    <t xml:space="preserve">   Verbrauch (l/100 km) = getankte Liter ÷ Teilstrecke × 100.</t>
  </si>
  <si>
    <t xml:space="preserve">   Kosten = getankte Liter × Preis pro Liter.</t>
  </si>
  <si>
    <t xml:space="preserve">   Ø Verbrauch gesamt = Summe Liter ÷ Summe Strecke × 100 (genauer als der Durchschnitt je Tankung).</t>
  </si>
  <si>
    <t xml:space="preserve">  FARB- UND ZEICHENERKLÄRUNG</t>
  </si>
  <si>
    <t xml:space="preserve">   Blaue Werte = Eingabefelder, die du ausfüllst.</t>
  </si>
  <si>
    <t xml:space="preserve">   Schwarze und bernsteinfarbene Werte = Formeln; bitte nicht überschreiben.</t>
  </si>
  <si>
    <t xml:space="preserve">   Graue Flächen = Kopf-, Summen- und Ergebnisfelder.</t>
  </si>
  <si>
    <t xml:space="preserve">   »–« oder leere Zelle = kein Wert vorhanden.</t>
  </si>
  <si>
    <t xml:space="preserve">   Alle Angaben sind Beispielwerte eines fiktiven Fahrzeugs und dienen nur der Veranschaulichung.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</si>
</sst>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l/100 km&quot;"/>
    <numFmt numFmtId="165" formatCode="#,##0.00&quot; €&quot;;\-#,##0.00&quot; €&quot;;\–"/>
    <numFmt numFmtId="166" formatCode="#,##0&quot; km&quot;;;\–"/>
    <numFmt numFmtId="167" formatCode="0.000&quot; €&quot;;\-0.000&quot; €&quot;;\–"/>
    <numFmt numFmtId="168" formatCode="#,##0.0&quot; l&quot;;;\–"/>
    <numFmt numFmtId="169" formatCode="0.00;;\–"/>
    <numFmt numFmtId="170" formatCode="dd\.mm\.yyyy"/>
  </numFmts>
  <fonts count="27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0.5"/>
      <color rgb="FFC9A98A"/>
      <name val="Calibri"/>
      <charset val="1"/>
    </font>
    <font>
      <b/>
      <sz val="8.5"/>
      <color rgb="FF6E767C"/>
      <name val="Calibri"/>
      <charset val="1"/>
    </font>
    <font>
      <b/>
      <sz val="11"/>
      <color rgb="FF262A2E"/>
      <name val="Calibri"/>
      <charset val="1"/>
    </font>
    <font>
      <b/>
      <sz val="9"/>
      <color rgb="FF6E767C"/>
      <name val="Calibri"/>
      <charset val="1"/>
    </font>
    <font>
      <b/>
      <sz val="21"/>
      <color rgb="FF262A2E"/>
      <name val="Calibri"/>
      <charset val="1"/>
    </font>
    <font>
      <sz val="9"/>
      <color rgb="FF6E767C"/>
      <name val="Calibri"/>
      <charset val="1"/>
    </font>
    <font>
      <b/>
      <sz val="11"/>
      <color rgb="FFFFFFFF"/>
      <name val="Calibri"/>
      <charset val="1"/>
    </font>
    <font>
      <b/>
      <sz val="9"/>
      <color rgb="FF262A2E"/>
      <name val="Calibri"/>
      <charset val="1"/>
    </font>
    <font>
      <sz val="10.5"/>
      <color rgb="FF262A2E"/>
      <name val="Calibri"/>
      <charset val="1"/>
    </font>
    <font>
      <sz val="10"/>
      <color rgb="FF262A2E"/>
      <name val="Calibri"/>
      <charset val="1"/>
    </font>
    <font>
      <b/>
      <sz val="10"/>
      <color rgb="FFA8651C"/>
      <name val="Calibri"/>
      <charset val="1"/>
    </font>
    <font>
      <sz val="8"/>
      <color rgb="FFD4842A"/>
      <name val="Calibri"/>
      <charset val="1"/>
    </font>
    <font>
      <b/>
      <sz val="11"/>
      <color rgb="FFF0B570"/>
      <name val="Calibri"/>
      <charset val="1"/>
    </font>
    <font>
      <sz val="11"/>
      <color rgb="FF262A2E"/>
      <name val="Calibri"/>
      <charset val="1"/>
    </font>
    <font>
      <b/>
      <sz val="11"/>
      <color rgb="FF1F56A8"/>
      <name val="Calibri"/>
      <charset val="1"/>
    </font>
    <font>
      <b/>
      <sz val="9.5"/>
      <color rgb="FF262A2E"/>
      <name val="Calibri"/>
      <charset val="1"/>
    </font>
    <font>
      <sz val="10.5"/>
      <color rgb="FF1F56A8"/>
      <name val="Calibri"/>
      <charset val="1"/>
    </font>
    <font>
      <b/>
      <sz val="10.5"/>
      <color rgb="FF262A2E"/>
      <name val="Calibri"/>
      <charset val="1"/>
    </font>
    <font>
      <b/>
      <sz val="10.5"/>
      <color rgb="FFA8651C"/>
      <name val="Calibri"/>
      <charset val="1"/>
    </font>
    <font>
      <sz val="10"/>
      <color rgb="FF6E767C"/>
      <name val="Calibri"/>
      <charset val="1"/>
    </font>
    <font>
      <sz val="9"/>
      <color rgb="FFFFFFFF"/>
      <name val="Calibri"/>
      <charset val="1"/>
    </font>
    <font>
      <sz val="10"/>
      <color rgb="FFC0392B"/>
      <name val="Calibri"/>
      <charset val="1"/>
    </font>
    <font>
      <b/>
      <sz val="20"/>
      <color rgb="FFFFFFFF"/>
      <name val="Calibri"/>
      <charset val="1"/>
    </font>
    <font>
      <b/>
      <sz val="11.5"/>
      <color rgb="FFFFFFFF"/>
      <name val="Calibri"/>
      <charset val="1"/>
    </font>
    <font>
      <i/>
      <sz val="9"/>
      <color rgb="FF6E767C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262A2E"/>
        <bgColor rgb="FF1A1D21"/>
      </patternFill>
    </fill>
    <fill>
      <patternFill patternType="solid">
        <fgColor rgb="FF3B434A"/>
        <bgColor rgb="FF262A2E"/>
      </patternFill>
    </fill>
    <fill>
      <patternFill patternType="solid">
        <fgColor rgb="FFFFFFFF"/>
        <bgColor rgb="FFF7F9FA"/>
      </patternFill>
    </fill>
    <fill>
      <patternFill patternType="solid">
        <fgColor rgb="FFEDF0F2"/>
        <bgColor rgb="FFF7F9FA"/>
      </patternFill>
    </fill>
    <fill>
      <patternFill patternType="solid">
        <fgColor rgb="FFF7F9FA"/>
        <bgColor rgb="FFFFFFFF"/>
      </patternFill>
    </fill>
    <fill>
      <patternFill patternType="solid">
        <fgColor rgb="FF1A1D21"/>
        <bgColor rgb="FF262A2E"/>
      </patternFill>
    </fill>
  </fills>
  <borders count="8">
    <border>
      <left/>
      <right/>
      <top/>
      <bottom/>
      <diagonal/>
    </border>
    <border>
      <left style="thin">
        <color rgb="FFBEC6CB"/>
      </left>
      <right style="thin">
        <color rgb="FFBEC6CB"/>
      </right>
      <top style="thin">
        <color rgb="FFBEC6CB"/>
      </top>
      <bottom style="thin">
        <color rgb="FFBEC6CB"/>
      </bottom>
      <diagonal/>
    </border>
    <border>
      <left style="thin">
        <color rgb="FFDCE1E4"/>
      </left>
      <right style="thin">
        <color rgb="FFDCE1E4"/>
      </right>
      <top style="thick">
        <color rgb="FFD4842A"/>
      </top>
      <bottom/>
      <diagonal/>
    </border>
    <border>
      <left style="thin">
        <color rgb="FFDCE1E4"/>
      </left>
      <right/>
      <top/>
      <bottom/>
      <diagonal/>
    </border>
    <border>
      <left style="thin">
        <color rgb="FFDCE1E4"/>
      </left>
      <right/>
      <top/>
      <bottom style="thin">
        <color rgb="FFDCE1E4"/>
      </bottom>
      <diagonal/>
    </border>
    <border>
      <left/>
      <right/>
      <top style="thin">
        <color rgb="FFBEC6CB"/>
      </top>
      <bottom style="medium">
        <color rgb="FFD4842A"/>
      </bottom>
      <diagonal/>
    </border>
    <border>
      <left/>
      <right/>
      <top/>
      <bottom style="thin">
        <color rgb="FFDCE1E4"/>
      </bottom>
      <diagonal/>
    </border>
    <border>
      <left/>
      <right/>
      <top style="medium">
        <color rgb="FF1A1D2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66" fontId="16" fillId="5" borderId="1" xfId="0" applyNumberFormat="1" applyFont="1" applyFill="1" applyBorder="1" applyAlignment="1">
      <alignment horizontal="right" vertical="center" indent="1"/>
    </xf>
    <xf numFmtId="0" fontId="8" fillId="3" borderId="0" xfId="0" applyFont="1" applyFill="1" applyAlignment="1">
      <alignment horizontal="left" vertical="center" indent="1"/>
    </xf>
    <xf numFmtId="0" fontId="7" fillId="4" borderId="4" xfId="0" applyFont="1" applyFill="1" applyBorder="1" applyAlignment="1">
      <alignment horizontal="left" vertical="center" indent="1"/>
    </xf>
    <xf numFmtId="167" fontId="6" fillId="4" borderId="3" xfId="0" applyNumberFormat="1" applyFont="1" applyFill="1" applyBorder="1" applyAlignment="1">
      <alignment horizontal="left" vertical="center" indent="1"/>
    </xf>
    <xf numFmtId="166" fontId="6" fillId="4" borderId="3" xfId="0" applyNumberFormat="1" applyFont="1" applyFill="1" applyBorder="1" applyAlignment="1">
      <alignment horizontal="left" vertical="center" indent="1"/>
    </xf>
    <xf numFmtId="165" fontId="6" fillId="4" borderId="3" xfId="0" applyNumberFormat="1" applyFont="1" applyFill="1" applyBorder="1" applyAlignment="1">
      <alignment horizontal="left" vertical="center" indent="1"/>
    </xf>
    <xf numFmtId="164" fontId="6" fillId="4" borderId="3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9" fillId="5" borderId="5" xfId="0" applyFont="1" applyFill="1" applyBorder="1" applyAlignment="1">
      <alignment horizontal="left" vertical="center" indent="1"/>
    </xf>
    <xf numFmtId="0" fontId="9" fillId="5" borderId="5" xfId="0" applyFont="1" applyFill="1" applyBorder="1" applyAlignment="1">
      <alignment horizontal="right" vertical="center"/>
    </xf>
    <xf numFmtId="0" fontId="10" fillId="6" borderId="6" xfId="0" applyFont="1" applyFill="1" applyBorder="1" applyAlignment="1">
      <alignment horizontal="left" vertical="center" indent="1"/>
    </xf>
    <xf numFmtId="166" fontId="11" fillId="6" borderId="6" xfId="0" applyNumberFormat="1" applyFont="1" applyFill="1" applyBorder="1" applyAlignment="1">
      <alignment horizontal="right" vertical="center" indent="1"/>
    </xf>
    <xf numFmtId="168" fontId="11" fillId="6" borderId="6" xfId="0" applyNumberFormat="1" applyFont="1" applyFill="1" applyBorder="1" applyAlignment="1">
      <alignment horizontal="right" vertical="center" indent="1"/>
    </xf>
    <xf numFmtId="165" fontId="11" fillId="6" borderId="6" xfId="0" applyNumberFormat="1" applyFont="1" applyFill="1" applyBorder="1" applyAlignment="1">
      <alignment horizontal="right" vertical="center" indent="1"/>
    </xf>
    <xf numFmtId="167" fontId="11" fillId="6" borderId="6" xfId="0" applyNumberFormat="1" applyFont="1" applyFill="1" applyBorder="1" applyAlignment="1">
      <alignment horizontal="right" vertical="center" indent="1"/>
    </xf>
    <xf numFmtId="169" fontId="12" fillId="6" borderId="6" xfId="0" applyNumberFormat="1" applyFont="1" applyFill="1" applyBorder="1" applyAlignment="1">
      <alignment horizontal="right" vertical="center" indent="1"/>
    </xf>
    <xf numFmtId="0" fontId="13" fillId="6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 indent="1"/>
    </xf>
    <xf numFmtId="166" fontId="11" fillId="4" borderId="6" xfId="0" applyNumberFormat="1" applyFont="1" applyFill="1" applyBorder="1" applyAlignment="1">
      <alignment horizontal="right" vertical="center" indent="1"/>
    </xf>
    <xf numFmtId="168" fontId="11" fillId="4" borderId="6" xfId="0" applyNumberFormat="1" applyFont="1" applyFill="1" applyBorder="1" applyAlignment="1">
      <alignment horizontal="right" vertical="center" indent="1"/>
    </xf>
    <xf numFmtId="165" fontId="11" fillId="4" borderId="6" xfId="0" applyNumberFormat="1" applyFont="1" applyFill="1" applyBorder="1" applyAlignment="1">
      <alignment horizontal="right" vertical="center" indent="1"/>
    </xf>
    <xf numFmtId="167" fontId="11" fillId="4" borderId="6" xfId="0" applyNumberFormat="1" applyFont="1" applyFill="1" applyBorder="1" applyAlignment="1">
      <alignment horizontal="right" vertical="center" indent="1"/>
    </xf>
    <xf numFmtId="169" fontId="12" fillId="4" borderId="6" xfId="0" applyNumberFormat="1" applyFont="1" applyFill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left" vertical="center" indent="1"/>
    </xf>
    <xf numFmtId="166" fontId="8" fillId="7" borderId="7" xfId="0" applyNumberFormat="1" applyFont="1" applyFill="1" applyBorder="1" applyAlignment="1">
      <alignment horizontal="right" vertical="center" indent="1"/>
    </xf>
    <xf numFmtId="168" fontId="8" fillId="7" borderId="7" xfId="0" applyNumberFormat="1" applyFont="1" applyFill="1" applyBorder="1" applyAlignment="1">
      <alignment horizontal="right" vertical="center" indent="1"/>
    </xf>
    <xf numFmtId="165" fontId="8" fillId="7" borderId="7" xfId="0" applyNumberFormat="1" applyFont="1" applyFill="1" applyBorder="1" applyAlignment="1">
      <alignment horizontal="right" vertical="center" indent="1"/>
    </xf>
    <xf numFmtId="167" fontId="8" fillId="7" borderId="7" xfId="0" applyNumberFormat="1" applyFont="1" applyFill="1" applyBorder="1" applyAlignment="1">
      <alignment horizontal="right" vertical="center" indent="1"/>
    </xf>
    <xf numFmtId="169" fontId="14" fillId="7" borderId="7" xfId="0" applyNumberFormat="1" applyFont="1" applyFill="1" applyBorder="1" applyAlignment="1">
      <alignment horizontal="right" vertical="center" indent="1"/>
    </xf>
    <xf numFmtId="0" fontId="15" fillId="7" borderId="7" xfId="0" applyFont="1" applyFill="1" applyBorder="1"/>
    <xf numFmtId="0" fontId="17" fillId="5" borderId="5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right" vertical="center"/>
    </xf>
    <xf numFmtId="0" fontId="17" fillId="5" borderId="5" xfId="0" applyFont="1" applyFill="1" applyBorder="1" applyAlignment="1">
      <alignment horizontal="left" vertical="center" indent="1"/>
    </xf>
    <xf numFmtId="170" fontId="10" fillId="6" borderId="6" xfId="0" applyNumberFormat="1" applyFont="1" applyFill="1" applyBorder="1" applyAlignment="1">
      <alignment horizontal="center" vertical="center"/>
    </xf>
    <xf numFmtId="166" fontId="18" fillId="6" borderId="6" xfId="0" applyNumberFormat="1" applyFont="1" applyFill="1" applyBorder="1" applyAlignment="1">
      <alignment horizontal="right" vertical="center" indent="1"/>
    </xf>
    <xf numFmtId="166" fontId="10" fillId="6" borderId="6" xfId="0" applyNumberFormat="1" applyFont="1" applyFill="1" applyBorder="1" applyAlignment="1">
      <alignment horizontal="right" vertical="center" indent="1"/>
    </xf>
    <xf numFmtId="168" fontId="18" fillId="6" borderId="6" xfId="0" applyNumberFormat="1" applyFont="1" applyFill="1" applyBorder="1" applyAlignment="1">
      <alignment horizontal="right" vertical="center" indent="1"/>
    </xf>
    <xf numFmtId="167" fontId="18" fillId="6" borderId="6" xfId="0" applyNumberFormat="1" applyFont="1" applyFill="1" applyBorder="1" applyAlignment="1">
      <alignment horizontal="right" vertical="center" indent="1"/>
    </xf>
    <xf numFmtId="165" fontId="19" fillId="6" borderId="6" xfId="0" applyNumberFormat="1" applyFont="1" applyFill="1" applyBorder="1" applyAlignment="1">
      <alignment horizontal="right" vertical="center" indent="1"/>
    </xf>
    <xf numFmtId="169" fontId="20" fillId="6" borderId="6" xfId="0" applyNumberFormat="1" applyFont="1" applyFill="1" applyBorder="1" applyAlignment="1">
      <alignment horizontal="right" vertical="center" indent="1"/>
    </xf>
    <xf numFmtId="165" fontId="10" fillId="6" borderId="6" xfId="0" applyNumberFormat="1" applyFont="1" applyFill="1" applyBorder="1" applyAlignment="1">
      <alignment horizontal="right" vertical="center" indent="1"/>
    </xf>
    <xf numFmtId="0" fontId="11" fillId="6" borderId="6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left" vertical="center" indent="1"/>
    </xf>
    <xf numFmtId="169" fontId="22" fillId="0" borderId="0" xfId="0" applyNumberFormat="1" applyFont="1"/>
    <xf numFmtId="170" fontId="10" fillId="4" borderId="6" xfId="0" applyNumberFormat="1" applyFont="1" applyFill="1" applyBorder="1" applyAlignment="1">
      <alignment horizontal="center" vertical="center"/>
    </xf>
    <xf numFmtId="166" fontId="18" fillId="4" borderId="6" xfId="0" applyNumberFormat="1" applyFont="1" applyFill="1" applyBorder="1" applyAlignment="1">
      <alignment horizontal="right" vertical="center" indent="1"/>
    </xf>
    <xf numFmtId="166" fontId="10" fillId="4" borderId="6" xfId="0" applyNumberFormat="1" applyFont="1" applyFill="1" applyBorder="1" applyAlignment="1">
      <alignment horizontal="right" vertical="center" indent="1"/>
    </xf>
    <xf numFmtId="168" fontId="18" fillId="4" borderId="6" xfId="0" applyNumberFormat="1" applyFont="1" applyFill="1" applyBorder="1" applyAlignment="1">
      <alignment horizontal="right" vertical="center" indent="1"/>
    </xf>
    <xf numFmtId="167" fontId="18" fillId="4" borderId="6" xfId="0" applyNumberFormat="1" applyFont="1" applyFill="1" applyBorder="1" applyAlignment="1">
      <alignment horizontal="right" vertical="center" indent="1"/>
    </xf>
    <xf numFmtId="165" fontId="19" fillId="4" borderId="6" xfId="0" applyNumberFormat="1" applyFont="1" applyFill="1" applyBorder="1" applyAlignment="1">
      <alignment horizontal="right" vertical="center" indent="1"/>
    </xf>
    <xf numFmtId="169" fontId="20" fillId="4" borderId="6" xfId="0" applyNumberFormat="1" applyFont="1" applyFill="1" applyBorder="1" applyAlignment="1">
      <alignment horizontal="right" vertical="center" indent="1"/>
    </xf>
    <xf numFmtId="165" fontId="10" fillId="4" borderId="6" xfId="0" applyNumberFormat="1" applyFont="1" applyFill="1" applyBorder="1" applyAlignment="1">
      <alignment horizontal="right" vertical="center" indent="1"/>
    </xf>
    <xf numFmtId="0" fontId="11" fillId="4" borderId="6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left" vertical="center" indent="1"/>
    </xf>
    <xf numFmtId="0" fontId="23" fillId="4" borderId="6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 indent="1"/>
    </xf>
    <xf numFmtId="0" fontId="25" fillId="3" borderId="0" xfId="0" applyFont="1" applyFill="1" applyAlignment="1">
      <alignment horizontal="left" vertical="center" indent="1"/>
    </xf>
    <xf numFmtId="0" fontId="15" fillId="4" borderId="0" xfId="0" applyFont="1" applyFill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26" fillId="4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651C"/>
      <rgbColor rgb="FF800080"/>
      <rgbColor rgb="FF008080"/>
      <rgbColor rgb="FFBEC6CB"/>
      <rgbColor rgb="FF878787"/>
      <rgbColor rgb="FF9999FF"/>
      <rgbColor rgb="FF993366"/>
      <rgbColor rgb="FFF7F9FA"/>
      <rgbColor rgb="FFEDF0F2"/>
      <rgbColor rgb="FF660066"/>
      <rgbColor rgb="FFFF8080"/>
      <rgbColor rgb="FF1F56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1E4"/>
      <rgbColor rgb="FFFFFF99"/>
      <rgbColor rgb="FF99CCFF"/>
      <rgbColor rgb="FFFF99CC"/>
      <rgbColor rgb="FFCC99FF"/>
      <rgbColor rgb="FFF0B570"/>
      <rgbColor rgb="FF3366FF"/>
      <rgbColor rgb="FF33CCCC"/>
      <rgbColor rgb="FF99CC00"/>
      <rgbColor rgb="FFFFCC00"/>
      <rgbColor rgb="FFD4842A"/>
      <rgbColor rgb="FFFF6600"/>
      <rgbColor rgb="FF6E767C"/>
      <rgbColor rgb="FFC9A98A"/>
      <rgbColor rgb="FF003366"/>
      <rgbColor rgb="FF339966"/>
      <rgbColor rgb="FF003300"/>
      <rgbColor rgb="FF1A1D21"/>
      <rgbColor rgb="FFC0392B"/>
      <rgbColor rgb="FF993366"/>
      <rgbColor rgb="FF3B434A"/>
      <rgbColor rgb="FF26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F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Tankbuch!$H$8</c:f>
              <c:strCache>
                <c:ptCount val="1"/>
                <c:pt idx="0">
                  <c:v>Verbrauch</c:v>
                </c:pt>
              </c:strCache>
            </c:strRef>
          </c:tx>
          <c:spPr>
            <a:ln w="28080">
              <a:solidFill>
                <a:srgbClr val="D4842A"/>
              </a:solidFill>
              <a:round/>
            </a:ln>
          </c:spPr>
          <c:marker>
            <c:symbol val="circle"/>
            <c:size val="6"/>
            <c:spPr>
              <a:solidFill>
                <a:srgbClr val="D4842A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Tankbuch!$B$9:$B$21</c:f>
              <c:numCache>
                <c:formatCode>dd\.mm\.yyyy</c:formatCode>
                <c:ptCount val="13"/>
                <c:pt idx="0">
                  <c:v>46396</c:v>
                </c:pt>
                <c:pt idx="1">
                  <c:v>46407</c:v>
                </c:pt>
                <c:pt idx="2">
                  <c:v>46420</c:v>
                </c:pt>
                <c:pt idx="3">
                  <c:v>46432</c:v>
                </c:pt>
                <c:pt idx="4">
                  <c:v>46443</c:v>
                </c:pt>
                <c:pt idx="5">
                  <c:v>46454</c:v>
                </c:pt>
                <c:pt idx="6">
                  <c:v>46465</c:v>
                </c:pt>
                <c:pt idx="7">
                  <c:v>46476</c:v>
                </c:pt>
                <c:pt idx="8">
                  <c:v>46487</c:v>
                </c:pt>
                <c:pt idx="9">
                  <c:v>46498</c:v>
                </c:pt>
                <c:pt idx="10">
                  <c:v>46509</c:v>
                </c:pt>
                <c:pt idx="11">
                  <c:v>46521</c:v>
                </c:pt>
                <c:pt idx="12">
                  <c:v>46532</c:v>
                </c:pt>
              </c:numCache>
            </c:numRef>
          </c:cat>
          <c:val>
            <c:numRef>
              <c:f>Tankbuch!$H$9:$H$21</c:f>
              <c:numCache>
                <c:formatCode>0.00;;\–</c:formatCode>
                <c:ptCount val="13"/>
                <c:pt idx="0">
                  <c:v>7.1304347826086953</c:v>
                </c:pt>
                <c:pt idx="1">
                  <c:v>7.134615384615385</c:v>
                </c:pt>
                <c:pt idx="2">
                  <c:v>7.1683168316831694</c:v>
                </c:pt>
                <c:pt idx="3">
                  <c:v>7.3626373626373631</c:v>
                </c:pt>
                <c:pt idx="4">
                  <c:v>6.9491525423728815</c:v>
                </c:pt>
                <c:pt idx="5">
                  <c:v>7.208333333333333</c:v>
                </c:pt>
                <c:pt idx="6">
                  <c:v>7.0163934426229506</c:v>
                </c:pt>
                <c:pt idx="7">
                  <c:v>7.255319148936171</c:v>
                </c:pt>
                <c:pt idx="8">
                  <c:v>7.0338983050847457</c:v>
                </c:pt>
                <c:pt idx="9">
                  <c:v>7.132075471698113</c:v>
                </c:pt>
                <c:pt idx="10">
                  <c:v>7.1525423728813573</c:v>
                </c:pt>
                <c:pt idx="11">
                  <c:v>7.2127659574468082</c:v>
                </c:pt>
                <c:pt idx="12">
                  <c:v>7.0508474576271185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1EC-4A7A-B81D-678A39946DD7}"/>
            </c:ext>
          </c:extLst>
        </c:ser>
        <c:ser>
          <c:idx val="1"/>
          <c:order val="1"/>
          <c:spPr>
            <a:ln w="14040">
              <a:solidFill>
                <a:srgbClr val="262A2E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Tankbuch!$B$9:$B$21</c:f>
              <c:numCache>
                <c:formatCode>dd\.mm\.yyyy</c:formatCode>
                <c:ptCount val="13"/>
                <c:pt idx="0">
                  <c:v>46396</c:v>
                </c:pt>
                <c:pt idx="1">
                  <c:v>46407</c:v>
                </c:pt>
                <c:pt idx="2">
                  <c:v>46420</c:v>
                </c:pt>
                <c:pt idx="3">
                  <c:v>46432</c:v>
                </c:pt>
                <c:pt idx="4">
                  <c:v>46443</c:v>
                </c:pt>
                <c:pt idx="5">
                  <c:v>46454</c:v>
                </c:pt>
                <c:pt idx="6">
                  <c:v>46465</c:v>
                </c:pt>
                <c:pt idx="7">
                  <c:v>46476</c:v>
                </c:pt>
                <c:pt idx="8">
                  <c:v>46487</c:v>
                </c:pt>
                <c:pt idx="9">
                  <c:v>46498</c:v>
                </c:pt>
                <c:pt idx="10">
                  <c:v>46509</c:v>
                </c:pt>
                <c:pt idx="11">
                  <c:v>46521</c:v>
                </c:pt>
                <c:pt idx="12">
                  <c:v>46532</c:v>
                </c:pt>
              </c:numCache>
            </c:numRef>
          </c:cat>
          <c:val>
            <c:numRef>
              <c:f>Tankbuch!$N$9:$N$21</c:f>
              <c:numCache>
                <c:formatCode>0.00;;\–</c:formatCode>
                <c:ptCount val="13"/>
                <c:pt idx="0">
                  <c:v>7.1297376093294469</c:v>
                </c:pt>
                <c:pt idx="1">
                  <c:v>7.1297376093294469</c:v>
                </c:pt>
                <c:pt idx="2">
                  <c:v>7.1297376093294469</c:v>
                </c:pt>
                <c:pt idx="3">
                  <c:v>7.1297376093294469</c:v>
                </c:pt>
                <c:pt idx="4">
                  <c:v>7.1297376093294469</c:v>
                </c:pt>
                <c:pt idx="5">
                  <c:v>7.1297376093294469</c:v>
                </c:pt>
                <c:pt idx="6">
                  <c:v>7.1297376093294469</c:v>
                </c:pt>
                <c:pt idx="7">
                  <c:v>7.1297376093294469</c:v>
                </c:pt>
                <c:pt idx="8">
                  <c:v>7.1297376093294469</c:v>
                </c:pt>
                <c:pt idx="9">
                  <c:v>7.1297376093294469</c:v>
                </c:pt>
                <c:pt idx="10">
                  <c:v>7.1297376093294469</c:v>
                </c:pt>
                <c:pt idx="11">
                  <c:v>7.1297376093294469</c:v>
                </c:pt>
                <c:pt idx="12">
                  <c:v>7.1297376093294469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1EC-4A7A-B81D-678A39946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7175158"/>
        <c:axId val="92835723"/>
      </c:lineChart>
      <c:dateAx>
        <c:axId val="47175158"/>
        <c:scaling>
          <c:orientation val="minMax"/>
        </c:scaling>
        <c:delete val="0"/>
        <c:axPos val="b"/>
        <c:numFmt formatCode="dd\.mm\.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2835723"/>
        <c:crosses val="autoZero"/>
        <c:auto val="1"/>
        <c:lblOffset val="100"/>
        <c:baseTimeUnit val="days"/>
      </c:dateAx>
      <c:valAx>
        <c:axId val="9283572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717515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EDF0F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Übersicht!$E$28</c:f>
              <c:strCache>
                <c:ptCount val="1"/>
                <c:pt idx="0">
                  <c:v>Kosten</c:v>
                </c:pt>
              </c:strCache>
            </c:strRef>
          </c:tx>
          <c:spPr>
            <a:solidFill>
              <a:srgbClr val="D4842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Übersicht!$B$29:$B$40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Übersicht!$E$29:$E$40</c:f>
              <c:numCache>
                <c:formatCode>#,##0.00" €";\-#,##0.00" €";\–</c:formatCode>
                <c:ptCount val="12"/>
                <c:pt idx="0">
                  <c:v>125.4221</c:v>
                </c:pt>
                <c:pt idx="1">
                  <c:v>197.88630000000001</c:v>
                </c:pt>
                <c:pt idx="2">
                  <c:v>198.25650000000002</c:v>
                </c:pt>
                <c:pt idx="3">
                  <c:v>141.14869999999999</c:v>
                </c:pt>
                <c:pt idx="4">
                  <c:v>207.62329999999997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E-42E2-816C-F75B3BC71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52129989"/>
        <c:axId val="15912843"/>
      </c:barChart>
      <c:catAx>
        <c:axId val="521299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5912843"/>
        <c:crosses val="autoZero"/>
        <c:auto val="1"/>
        <c:lblAlgn val="ctr"/>
        <c:lblOffset val="100"/>
        <c:noMultiLvlLbl val="0"/>
      </c:catAx>
      <c:valAx>
        <c:axId val="159128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;\-#,##0.0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21299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8</xdr:col>
      <xdr:colOff>1009650</xdr:colOff>
      <xdr:row>25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43</xdr:row>
      <xdr:rowOff>0</xdr:rowOff>
    </xdr:from>
    <xdr:to>
      <xdr:col>9</xdr:col>
      <xdr:colOff>9525</xdr:colOff>
      <xdr:row>54</xdr:row>
      <xdr:rowOff>136080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4842A"/>
    <pageSetUpPr fitToPage="1"/>
  </sheetPr>
  <dimension ref="B1:I43"/>
  <sheetViews>
    <sheetView showGridLines="0" tabSelected="1" zoomScaleNormal="100" workbookViewId="0">
      <selection activeCell="I59" sqref="I59"/>
    </sheetView>
  </sheetViews>
  <sheetFormatPr baseColWidth="10" defaultColWidth="8.7109375" defaultRowHeight="15" x14ac:dyDescent="0.25"/>
  <cols>
    <col min="1" max="1" width="2" customWidth="1"/>
    <col min="2" max="9" width="15.28515625" customWidth="1"/>
    <col min="10" max="10" width="2" customWidth="1"/>
  </cols>
  <sheetData>
    <row r="1" spans="2:9" ht="39.75" customHeight="1" x14ac:dyDescent="0.25">
      <c r="B1" s="12" t="s">
        <v>0</v>
      </c>
      <c r="C1" s="12"/>
      <c r="D1" s="12"/>
      <c r="E1" s="12"/>
      <c r="F1" s="12"/>
      <c r="G1" s="12"/>
      <c r="H1" s="12"/>
      <c r="I1" s="12"/>
    </row>
    <row r="2" spans="2:9" ht="19.5" customHeight="1" x14ac:dyDescent="0.25">
      <c r="B2" s="11" t="s">
        <v>1</v>
      </c>
      <c r="C2" s="11"/>
      <c r="D2" s="11"/>
      <c r="E2" s="11"/>
      <c r="F2" s="11"/>
      <c r="G2" s="11"/>
      <c r="H2" s="11"/>
      <c r="I2" s="11"/>
    </row>
    <row r="3" spans="2:9" ht="7.5" customHeight="1" x14ac:dyDescent="0.25"/>
    <row r="4" spans="2:9" ht="15.75" customHeight="1" x14ac:dyDescent="0.25"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5</v>
      </c>
      <c r="I4" s="10"/>
    </row>
    <row r="5" spans="2:9" ht="21.75" customHeight="1" x14ac:dyDescent="0.25">
      <c r="B5" s="9" t="s">
        <v>6</v>
      </c>
      <c r="C5" s="9"/>
      <c r="D5" s="9" t="s">
        <v>7</v>
      </c>
      <c r="E5" s="9"/>
      <c r="F5" s="9" t="s">
        <v>8</v>
      </c>
      <c r="G5" s="9"/>
      <c r="H5" s="9" t="s">
        <v>9</v>
      </c>
      <c r="I5" s="9"/>
    </row>
    <row r="6" spans="2:9" ht="9.75" customHeight="1" x14ac:dyDescent="0.25"/>
    <row r="7" spans="2:9" ht="19.5" customHeight="1" x14ac:dyDescent="0.25">
      <c r="B7" s="8" t="s">
        <v>10</v>
      </c>
      <c r="C7" s="8"/>
      <c r="D7" s="8" t="s">
        <v>11</v>
      </c>
      <c r="E7" s="8"/>
      <c r="F7" s="8" t="s">
        <v>12</v>
      </c>
      <c r="G7" s="8"/>
      <c r="H7" s="8" t="s">
        <v>13</v>
      </c>
      <c r="I7" s="8"/>
    </row>
    <row r="8" spans="2:9" ht="30" customHeight="1" x14ac:dyDescent="0.25">
      <c r="B8" s="7">
        <f>Tankbuch!$H$22</f>
        <v>7.1297376093294469</v>
      </c>
      <c r="C8" s="7"/>
      <c r="D8" s="6">
        <f>Tankbuch!$G$22</f>
        <v>870.33690000000001</v>
      </c>
      <c r="E8" s="6"/>
      <c r="F8" s="5">
        <f>Tankbuch!$D$22</f>
        <v>6860</v>
      </c>
      <c r="G8" s="5"/>
      <c r="H8" s="4">
        <f>Tankbuch!$F$22</f>
        <v>1.77946616233899</v>
      </c>
      <c r="I8" s="4"/>
    </row>
    <row r="9" spans="2:9" ht="16.5" customHeight="1" x14ac:dyDescent="0.25">
      <c r="B9" s="3" t="str">
        <f>_xlfn.CONCAT("Gesamt getankt: ",TEXT(Tankbuch!$E$22,"#,##0.0")," l")</f>
        <v>Gesamt getankt: 489,100 l</v>
      </c>
      <c r="C9" s="3"/>
      <c r="D9" s="3" t="str">
        <f>_xlfn.CONCAT("Ø ",TEXT(IFERROR(Tankbuch!$G$22/13,0),"#,##0.00")," € / Tankung")</f>
        <v>Ø 66,94899 € / Tankung</v>
      </c>
      <c r="E9" s="3"/>
      <c r="F9" s="3" t="str">
        <f>_xlfn.CONCAT(13," Tankvorgänge erfasst")</f>
        <v>13 Tankvorgänge erfasst</v>
      </c>
      <c r="G9" s="3"/>
      <c r="H9" s="3" t="str">
        <f>_xlfn.CONCAT("Ø Kosten/100 km: ",TEXT(Tankbuch!$I$22,"#,##0.00")," €")</f>
        <v>Ø Kosten/100 km: 12,68713 €</v>
      </c>
      <c r="I9" s="3"/>
    </row>
    <row r="10" spans="2:9" ht="12" customHeight="1" x14ac:dyDescent="0.25"/>
    <row r="11" spans="2:9" ht="21.75" customHeight="1" x14ac:dyDescent="0.25">
      <c r="B11" s="2" t="s">
        <v>14</v>
      </c>
      <c r="C11" s="2"/>
      <c r="D11" s="2"/>
      <c r="E11" s="2"/>
      <c r="F11" s="2"/>
      <c r="G11" s="2"/>
      <c r="H11" s="2"/>
      <c r="I11" s="2"/>
    </row>
    <row r="27" spans="2:9" ht="21.75" customHeight="1" x14ac:dyDescent="0.25">
      <c r="B27" s="2" t="s">
        <v>15</v>
      </c>
      <c r="C27" s="2"/>
      <c r="D27" s="2"/>
      <c r="E27" s="2"/>
      <c r="F27" s="2"/>
      <c r="G27" s="2"/>
      <c r="H27" s="2"/>
      <c r="I27" s="2"/>
    </row>
    <row r="28" spans="2:9" ht="19.5" customHeight="1" x14ac:dyDescent="0.25">
      <c r="B28" s="13" t="s">
        <v>16</v>
      </c>
      <c r="C28" s="14" t="s">
        <v>17</v>
      </c>
      <c r="D28" s="14" t="s">
        <v>18</v>
      </c>
      <c r="E28" s="14" t="s">
        <v>19</v>
      </c>
      <c r="F28" s="14" t="s">
        <v>20</v>
      </c>
      <c r="G28" s="14" t="s">
        <v>21</v>
      </c>
      <c r="H28" s="14" t="s">
        <v>22</v>
      </c>
      <c r="I28" s="13" t="s">
        <v>23</v>
      </c>
    </row>
    <row r="29" spans="2:9" ht="18" customHeight="1" x14ac:dyDescent="0.25">
      <c r="B29" s="15" t="s">
        <v>24</v>
      </c>
      <c r="C29" s="16">
        <f>SUMIFS(Tankbuch!$D$9:$D$21,Tankbuch!$B$9:$B$21,"&gt;="&amp;DATE(2027,1,1),Tankbuch!$B$9:$B$21,"&lt;"&amp;DATE(2027,2,1))</f>
        <v>980</v>
      </c>
      <c r="D29" s="17">
        <f>SUMIFS(Tankbuch!$E$9:$E$21,Tankbuch!$B$9:$B$21,"&gt;="&amp;DATE(2027,1,1),Tankbuch!$B$9:$B$21,"&lt;"&amp;DATE(2027,2,1))</f>
        <v>69.900000000000006</v>
      </c>
      <c r="E29" s="18">
        <f>SUMIFS(Tankbuch!$G$9:$G$21,Tankbuch!$B$9:$B$21,"&gt;="&amp;DATE(2027,1,1),Tankbuch!$B$9:$B$21,"&lt;"&amp;DATE(2027,2,1))</f>
        <v>125.4221</v>
      </c>
      <c r="F29" s="19">
        <f t="shared" ref="F29:F41" si="0">IFERROR(E29/D29,0)</f>
        <v>1.7943075822603718</v>
      </c>
      <c r="G29" s="20">
        <f t="shared" ref="G29:G41" si="1">IFERROR(D29/C29*100,0)</f>
        <v>7.1326530612244907</v>
      </c>
      <c r="H29" s="18">
        <f t="shared" ref="H29:H41" si="2">IFERROR(E29/C29*100,0)</f>
        <v>12.798173469387756</v>
      </c>
      <c r="I29" s="21" t="str">
        <f t="shared" ref="I29:I40" si="3">IFERROR(REPT("▮",ROUND(E29/60,0)),"")</f>
        <v>▮▮</v>
      </c>
    </row>
    <row r="30" spans="2:9" ht="18" customHeight="1" x14ac:dyDescent="0.25">
      <c r="B30" s="22" t="s">
        <v>25</v>
      </c>
      <c r="C30" s="23">
        <f>SUMIFS(Tankbuch!$D$9:$D$21,Tankbuch!$B$9:$B$21,"&gt;="&amp;DATE(2027,2,1),Tankbuch!$B$9:$B$21,"&lt;"&amp;DATE(2027,3,1))</f>
        <v>1550</v>
      </c>
      <c r="D30" s="24">
        <f>SUMIFS(Tankbuch!$E$9:$E$21,Tankbuch!$B$9:$B$21,"&gt;="&amp;DATE(2027,2,1),Tankbuch!$B$9:$B$21,"&lt;"&amp;DATE(2027,3,1))</f>
        <v>110.7</v>
      </c>
      <c r="E30" s="25">
        <f>SUMIFS(Tankbuch!$G$9:$G$21,Tankbuch!$B$9:$B$21,"&gt;="&amp;DATE(2027,2,1),Tankbuch!$B$9:$B$21,"&lt;"&amp;DATE(2027,3,1))</f>
        <v>197.88630000000001</v>
      </c>
      <c r="F30" s="26">
        <f t="shared" si="0"/>
        <v>1.787590785907859</v>
      </c>
      <c r="G30" s="27">
        <f t="shared" si="1"/>
        <v>7.1419354838709674</v>
      </c>
      <c r="H30" s="25">
        <f t="shared" si="2"/>
        <v>12.766858064516128</v>
      </c>
      <c r="I30" s="28" t="str">
        <f t="shared" si="3"/>
        <v>▮▮▮</v>
      </c>
    </row>
    <row r="31" spans="2:9" ht="18" customHeight="1" x14ac:dyDescent="0.25">
      <c r="B31" s="15" t="s">
        <v>26</v>
      </c>
      <c r="C31" s="16">
        <f>SUMIFS(Tankbuch!$D$9:$D$21,Tankbuch!$B$9:$B$21,"&gt;="&amp;DATE(2027,3,1),Tankbuch!$B$9:$B$21,"&lt;"&amp;DATE(2027,4,1))</f>
        <v>1560</v>
      </c>
      <c r="D31" s="17">
        <f>SUMIFS(Tankbuch!$E$9:$E$21,Tankbuch!$B$9:$B$21,"&gt;="&amp;DATE(2027,3,1),Tankbuch!$B$9:$B$21,"&lt;"&amp;DATE(2027,4,1))</f>
        <v>111.5</v>
      </c>
      <c r="E31" s="18">
        <f>SUMIFS(Tankbuch!$G$9:$G$21,Tankbuch!$B$9:$B$21,"&gt;="&amp;DATE(2027,3,1),Tankbuch!$B$9:$B$21,"&lt;"&amp;DATE(2027,4,1))</f>
        <v>198.25650000000002</v>
      </c>
      <c r="F31" s="19">
        <f t="shared" si="0"/>
        <v>1.7780852017937221</v>
      </c>
      <c r="G31" s="20">
        <f t="shared" si="1"/>
        <v>7.1474358974358969</v>
      </c>
      <c r="H31" s="18">
        <f t="shared" si="2"/>
        <v>12.708750000000002</v>
      </c>
      <c r="I31" s="21" t="str">
        <f t="shared" si="3"/>
        <v>▮▮▮</v>
      </c>
    </row>
    <row r="32" spans="2:9" ht="18" customHeight="1" x14ac:dyDescent="0.25">
      <c r="B32" s="22" t="s">
        <v>27</v>
      </c>
      <c r="C32" s="23">
        <f>SUMIFS(Tankbuch!$D$9:$D$21,Tankbuch!$B$9:$B$21,"&gt;="&amp;DATE(2027,4,1),Tankbuch!$B$9:$B$21,"&lt;"&amp;DATE(2027,5,1))</f>
        <v>1120</v>
      </c>
      <c r="D32" s="24">
        <f>SUMIFS(Tankbuch!$E$9:$E$21,Tankbuch!$B$9:$B$21,"&gt;="&amp;DATE(2027,4,1),Tankbuch!$B$9:$B$21,"&lt;"&amp;DATE(2027,5,1))</f>
        <v>79.3</v>
      </c>
      <c r="E32" s="25">
        <f>SUMIFS(Tankbuch!$G$9:$G$21,Tankbuch!$B$9:$B$21,"&gt;="&amp;DATE(2027,4,1),Tankbuch!$B$9:$B$21,"&lt;"&amp;DATE(2027,5,1))</f>
        <v>141.14869999999999</v>
      </c>
      <c r="F32" s="26">
        <f t="shared" si="0"/>
        <v>1.7799331651954602</v>
      </c>
      <c r="G32" s="27">
        <f t="shared" si="1"/>
        <v>7.0803571428571423</v>
      </c>
      <c r="H32" s="25">
        <f t="shared" si="2"/>
        <v>12.602562499999999</v>
      </c>
      <c r="I32" s="28" t="str">
        <f t="shared" si="3"/>
        <v>▮▮</v>
      </c>
    </row>
    <row r="33" spans="2:9" ht="18" customHeight="1" x14ac:dyDescent="0.25">
      <c r="B33" s="15" t="s">
        <v>28</v>
      </c>
      <c r="C33" s="16">
        <f>SUMIFS(Tankbuch!$D$9:$D$21,Tankbuch!$B$9:$B$21,"&gt;="&amp;DATE(2027,5,1),Tankbuch!$B$9:$B$21,"&lt;"&amp;DATE(2027,6,1))</f>
        <v>1650</v>
      </c>
      <c r="D33" s="17">
        <f>SUMIFS(Tankbuch!$E$9:$E$21,Tankbuch!$B$9:$B$21,"&gt;="&amp;DATE(2027,5,1),Tankbuch!$B$9:$B$21,"&lt;"&amp;DATE(2027,6,1))</f>
        <v>117.69999999999999</v>
      </c>
      <c r="E33" s="18">
        <f>SUMIFS(Tankbuch!$G$9:$G$21,Tankbuch!$B$9:$B$21,"&gt;="&amp;DATE(2027,5,1),Tankbuch!$B$9:$B$21,"&lt;"&amp;DATE(2027,6,1))</f>
        <v>207.62329999999997</v>
      </c>
      <c r="F33" s="19">
        <f t="shared" si="0"/>
        <v>1.7640042480883602</v>
      </c>
      <c r="G33" s="20">
        <f t="shared" si="1"/>
        <v>7.1333333333333329</v>
      </c>
      <c r="H33" s="18">
        <f t="shared" si="2"/>
        <v>12.583230303030302</v>
      </c>
      <c r="I33" s="21" t="str">
        <f t="shared" si="3"/>
        <v>▮▮▮</v>
      </c>
    </row>
    <row r="34" spans="2:9" ht="18" customHeight="1" x14ac:dyDescent="0.25">
      <c r="B34" s="22" t="s">
        <v>29</v>
      </c>
      <c r="C34" s="23">
        <f>SUMIFS(Tankbuch!$D$9:$D$21,Tankbuch!$B$9:$B$21,"&gt;="&amp;DATE(2027,6,1),Tankbuch!$B$9:$B$21,"&lt;"&amp;DATE(2027,7,1))</f>
        <v>0</v>
      </c>
      <c r="D34" s="24">
        <f>SUMIFS(Tankbuch!$E$9:$E$21,Tankbuch!$B$9:$B$21,"&gt;="&amp;DATE(2027,6,1),Tankbuch!$B$9:$B$21,"&lt;"&amp;DATE(2027,7,1))</f>
        <v>0</v>
      </c>
      <c r="E34" s="25">
        <f>SUMIFS(Tankbuch!$G$9:$G$21,Tankbuch!$B$9:$B$21,"&gt;="&amp;DATE(2027,6,1),Tankbuch!$B$9:$B$21,"&lt;"&amp;DATE(2027,7,1))</f>
        <v>0</v>
      </c>
      <c r="F34" s="26">
        <f t="shared" si="0"/>
        <v>0</v>
      </c>
      <c r="G34" s="27">
        <f t="shared" si="1"/>
        <v>0</v>
      </c>
      <c r="H34" s="25">
        <f t="shared" si="2"/>
        <v>0</v>
      </c>
      <c r="I34" s="28" t="str">
        <f t="shared" si="3"/>
        <v/>
      </c>
    </row>
    <row r="35" spans="2:9" ht="18" customHeight="1" x14ac:dyDescent="0.25">
      <c r="B35" s="15" t="s">
        <v>30</v>
      </c>
      <c r="C35" s="16">
        <f>SUMIFS(Tankbuch!$D$9:$D$21,Tankbuch!$B$9:$B$21,"&gt;="&amp;DATE(2027,7,1),Tankbuch!$B$9:$B$21,"&lt;"&amp;DATE(2027,8,1))</f>
        <v>0</v>
      </c>
      <c r="D35" s="17">
        <f>SUMIFS(Tankbuch!$E$9:$E$21,Tankbuch!$B$9:$B$21,"&gt;="&amp;DATE(2027,7,1),Tankbuch!$B$9:$B$21,"&lt;"&amp;DATE(2027,8,1))</f>
        <v>0</v>
      </c>
      <c r="E35" s="18">
        <f>SUMIFS(Tankbuch!$G$9:$G$21,Tankbuch!$B$9:$B$21,"&gt;="&amp;DATE(2027,7,1),Tankbuch!$B$9:$B$21,"&lt;"&amp;DATE(2027,8,1))</f>
        <v>0</v>
      </c>
      <c r="F35" s="19">
        <f t="shared" si="0"/>
        <v>0</v>
      </c>
      <c r="G35" s="20">
        <f t="shared" si="1"/>
        <v>0</v>
      </c>
      <c r="H35" s="18">
        <f t="shared" si="2"/>
        <v>0</v>
      </c>
      <c r="I35" s="21" t="str">
        <f t="shared" si="3"/>
        <v/>
      </c>
    </row>
    <row r="36" spans="2:9" ht="18" customHeight="1" x14ac:dyDescent="0.25">
      <c r="B36" s="22" t="s">
        <v>31</v>
      </c>
      <c r="C36" s="23">
        <f>SUMIFS(Tankbuch!$D$9:$D$21,Tankbuch!$B$9:$B$21,"&gt;="&amp;DATE(2027,8,1),Tankbuch!$B$9:$B$21,"&lt;"&amp;DATE(2027,9,1))</f>
        <v>0</v>
      </c>
      <c r="D36" s="24">
        <f>SUMIFS(Tankbuch!$E$9:$E$21,Tankbuch!$B$9:$B$21,"&gt;="&amp;DATE(2027,8,1),Tankbuch!$B$9:$B$21,"&lt;"&amp;DATE(2027,9,1))</f>
        <v>0</v>
      </c>
      <c r="E36" s="25">
        <f>SUMIFS(Tankbuch!$G$9:$G$21,Tankbuch!$B$9:$B$21,"&gt;="&amp;DATE(2027,8,1),Tankbuch!$B$9:$B$21,"&lt;"&amp;DATE(2027,9,1))</f>
        <v>0</v>
      </c>
      <c r="F36" s="26">
        <f t="shared" si="0"/>
        <v>0</v>
      </c>
      <c r="G36" s="27">
        <f t="shared" si="1"/>
        <v>0</v>
      </c>
      <c r="H36" s="25">
        <f t="shared" si="2"/>
        <v>0</v>
      </c>
      <c r="I36" s="28" t="str">
        <f t="shared" si="3"/>
        <v/>
      </c>
    </row>
    <row r="37" spans="2:9" ht="18" customHeight="1" x14ac:dyDescent="0.25">
      <c r="B37" s="15" t="s">
        <v>32</v>
      </c>
      <c r="C37" s="16">
        <f>SUMIFS(Tankbuch!$D$9:$D$21,Tankbuch!$B$9:$B$21,"&gt;="&amp;DATE(2027,9,1),Tankbuch!$B$9:$B$21,"&lt;"&amp;DATE(2027,10,1))</f>
        <v>0</v>
      </c>
      <c r="D37" s="17">
        <f>SUMIFS(Tankbuch!$E$9:$E$21,Tankbuch!$B$9:$B$21,"&gt;="&amp;DATE(2027,9,1),Tankbuch!$B$9:$B$21,"&lt;"&amp;DATE(2027,10,1))</f>
        <v>0</v>
      </c>
      <c r="E37" s="18">
        <f>SUMIFS(Tankbuch!$G$9:$G$21,Tankbuch!$B$9:$B$21,"&gt;="&amp;DATE(2027,9,1),Tankbuch!$B$9:$B$21,"&lt;"&amp;DATE(2027,10,1))</f>
        <v>0</v>
      </c>
      <c r="F37" s="19">
        <f t="shared" si="0"/>
        <v>0</v>
      </c>
      <c r="G37" s="20">
        <f t="shared" si="1"/>
        <v>0</v>
      </c>
      <c r="H37" s="18">
        <f t="shared" si="2"/>
        <v>0</v>
      </c>
      <c r="I37" s="21" t="str">
        <f t="shared" si="3"/>
        <v/>
      </c>
    </row>
    <row r="38" spans="2:9" ht="18" customHeight="1" x14ac:dyDescent="0.25">
      <c r="B38" s="22" t="s">
        <v>33</v>
      </c>
      <c r="C38" s="23">
        <f>SUMIFS(Tankbuch!$D$9:$D$21,Tankbuch!$B$9:$B$21,"&gt;="&amp;DATE(2027,10,1),Tankbuch!$B$9:$B$21,"&lt;"&amp;DATE(2027,11,1))</f>
        <v>0</v>
      </c>
      <c r="D38" s="24">
        <f>SUMIFS(Tankbuch!$E$9:$E$21,Tankbuch!$B$9:$B$21,"&gt;="&amp;DATE(2027,10,1),Tankbuch!$B$9:$B$21,"&lt;"&amp;DATE(2027,11,1))</f>
        <v>0</v>
      </c>
      <c r="E38" s="25">
        <f>SUMIFS(Tankbuch!$G$9:$G$21,Tankbuch!$B$9:$B$21,"&gt;="&amp;DATE(2027,10,1),Tankbuch!$B$9:$B$21,"&lt;"&amp;DATE(2027,11,1))</f>
        <v>0</v>
      </c>
      <c r="F38" s="26">
        <f t="shared" si="0"/>
        <v>0</v>
      </c>
      <c r="G38" s="27">
        <f t="shared" si="1"/>
        <v>0</v>
      </c>
      <c r="H38" s="25">
        <f t="shared" si="2"/>
        <v>0</v>
      </c>
      <c r="I38" s="28" t="str">
        <f t="shared" si="3"/>
        <v/>
      </c>
    </row>
    <row r="39" spans="2:9" ht="18" customHeight="1" x14ac:dyDescent="0.25">
      <c r="B39" s="15" t="s">
        <v>34</v>
      </c>
      <c r="C39" s="16">
        <f>SUMIFS(Tankbuch!$D$9:$D$21,Tankbuch!$B$9:$B$21,"&gt;="&amp;DATE(2027,11,1),Tankbuch!$B$9:$B$21,"&lt;"&amp;DATE(2027,12,1))</f>
        <v>0</v>
      </c>
      <c r="D39" s="17">
        <f>SUMIFS(Tankbuch!$E$9:$E$21,Tankbuch!$B$9:$B$21,"&gt;="&amp;DATE(2027,11,1),Tankbuch!$B$9:$B$21,"&lt;"&amp;DATE(2027,12,1))</f>
        <v>0</v>
      </c>
      <c r="E39" s="18">
        <f>SUMIFS(Tankbuch!$G$9:$G$21,Tankbuch!$B$9:$B$21,"&gt;="&amp;DATE(2027,11,1),Tankbuch!$B$9:$B$21,"&lt;"&amp;DATE(2027,12,1))</f>
        <v>0</v>
      </c>
      <c r="F39" s="19">
        <f t="shared" si="0"/>
        <v>0</v>
      </c>
      <c r="G39" s="20">
        <f t="shared" si="1"/>
        <v>0</v>
      </c>
      <c r="H39" s="18">
        <f t="shared" si="2"/>
        <v>0</v>
      </c>
      <c r="I39" s="21" t="str">
        <f t="shared" si="3"/>
        <v/>
      </c>
    </row>
    <row r="40" spans="2:9" ht="18" customHeight="1" x14ac:dyDescent="0.25">
      <c r="B40" s="22" t="s">
        <v>35</v>
      </c>
      <c r="C40" s="23">
        <f>SUMIFS(Tankbuch!$D$9:$D$21,Tankbuch!$B$9:$B$21,"&gt;="&amp;DATE(2027,12,1),Tankbuch!$B$9:$B$21,"&lt;"&amp;DATE(2027,13,1))</f>
        <v>0</v>
      </c>
      <c r="D40" s="24">
        <f>SUMIFS(Tankbuch!$E$9:$E$21,Tankbuch!$B$9:$B$21,"&gt;="&amp;DATE(2027,12,1),Tankbuch!$B$9:$B$21,"&lt;"&amp;DATE(2027,13,1))</f>
        <v>0</v>
      </c>
      <c r="E40" s="25">
        <f>SUMIFS(Tankbuch!$G$9:$G$21,Tankbuch!$B$9:$B$21,"&gt;="&amp;DATE(2027,12,1),Tankbuch!$B$9:$B$21,"&lt;"&amp;DATE(2027,13,1))</f>
        <v>0</v>
      </c>
      <c r="F40" s="26">
        <f t="shared" si="0"/>
        <v>0</v>
      </c>
      <c r="G40" s="27">
        <f t="shared" si="1"/>
        <v>0</v>
      </c>
      <c r="H40" s="25">
        <f t="shared" si="2"/>
        <v>0</v>
      </c>
      <c r="I40" s="28" t="str">
        <f t="shared" si="3"/>
        <v/>
      </c>
    </row>
    <row r="41" spans="2:9" ht="24" customHeight="1" x14ac:dyDescent="0.25">
      <c r="B41" s="29" t="s">
        <v>36</v>
      </c>
      <c r="C41" s="30">
        <f>SUM(C29:C40)</f>
        <v>6860</v>
      </c>
      <c r="D41" s="31">
        <f>SUM(D29:D40)</f>
        <v>489.1</v>
      </c>
      <c r="E41" s="32">
        <f>SUM(E29:E40)</f>
        <v>870.33690000000001</v>
      </c>
      <c r="F41" s="33">
        <f t="shared" si="0"/>
        <v>1.77946616233899</v>
      </c>
      <c r="G41" s="34">
        <f t="shared" si="1"/>
        <v>7.1297376093294469</v>
      </c>
      <c r="H41" s="32">
        <f t="shared" si="2"/>
        <v>12.687126822157435</v>
      </c>
      <c r="I41" s="35"/>
    </row>
    <row r="43" spans="2:9" ht="21.75" customHeight="1" x14ac:dyDescent="0.25">
      <c r="B43" s="2" t="s">
        <v>37</v>
      </c>
      <c r="C43" s="2"/>
      <c r="D43" s="2"/>
      <c r="E43" s="2"/>
      <c r="F43" s="2"/>
      <c r="G43" s="2"/>
      <c r="H43" s="2"/>
      <c r="I43" s="2"/>
    </row>
  </sheetData>
  <mergeCells count="25">
    <mergeCell ref="B11:I11"/>
    <mergeCell ref="B27:I27"/>
    <mergeCell ref="B43:I43"/>
    <mergeCell ref="B8:C8"/>
    <mergeCell ref="D8:E8"/>
    <mergeCell ref="F8:G8"/>
    <mergeCell ref="H8:I8"/>
    <mergeCell ref="B9:C9"/>
    <mergeCell ref="D9:E9"/>
    <mergeCell ref="F9:G9"/>
    <mergeCell ref="H9:I9"/>
    <mergeCell ref="B5:C5"/>
    <mergeCell ref="D5:E5"/>
    <mergeCell ref="F5:G5"/>
    <mergeCell ref="H5:I5"/>
    <mergeCell ref="B7:C7"/>
    <mergeCell ref="D7:E7"/>
    <mergeCell ref="F7:G7"/>
    <mergeCell ref="H7:I7"/>
    <mergeCell ref="B1:I1"/>
    <mergeCell ref="B2:I2"/>
    <mergeCell ref="B4:C4"/>
    <mergeCell ref="D4:E4"/>
    <mergeCell ref="F4:G4"/>
    <mergeCell ref="H4:I4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8651C"/>
    <pageSetUpPr fitToPage="1"/>
  </sheetPr>
  <dimension ref="B1:N22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2" customWidth="1"/>
    <col min="3" max="3" width="13" customWidth="1"/>
    <col min="4" max="4" width="12" customWidth="1"/>
    <col min="5" max="6" width="11" customWidth="1"/>
    <col min="7" max="7" width="12" customWidth="1"/>
    <col min="8" max="9" width="13" customWidth="1"/>
    <col min="10" max="10" width="10" customWidth="1"/>
    <col min="11" max="11" width="22" customWidth="1"/>
    <col min="12" max="12" width="2" customWidth="1"/>
  </cols>
  <sheetData>
    <row r="1" spans="2:14" ht="37.5" customHeight="1" x14ac:dyDescent="0.25">
      <c r="B1" s="12" t="s">
        <v>38</v>
      </c>
      <c r="C1" s="12"/>
      <c r="D1" s="12"/>
      <c r="E1" s="12"/>
      <c r="F1" s="12"/>
      <c r="G1" s="12"/>
      <c r="H1" s="12"/>
      <c r="I1" s="12"/>
      <c r="J1" s="12"/>
      <c r="K1" s="12"/>
    </row>
    <row r="2" spans="2:14" ht="19.5" customHeight="1" x14ac:dyDescent="0.25">
      <c r="B2" s="11" t="s">
        <v>39</v>
      </c>
      <c r="C2" s="11"/>
      <c r="D2" s="11"/>
      <c r="E2" s="11"/>
      <c r="F2" s="11"/>
      <c r="G2" s="11"/>
      <c r="H2" s="11"/>
      <c r="I2" s="11"/>
      <c r="J2" s="11"/>
      <c r="K2" s="11"/>
    </row>
    <row r="3" spans="2:14" ht="7.5" customHeight="1" x14ac:dyDescent="0.25"/>
    <row r="4" spans="2:14" ht="15.75" customHeight="1" x14ac:dyDescent="0.25">
      <c r="B4" s="10" t="s">
        <v>2</v>
      </c>
      <c r="C4" s="10"/>
      <c r="D4" s="10" t="s">
        <v>3</v>
      </c>
      <c r="E4" s="10"/>
      <c r="F4" s="10" t="s">
        <v>4</v>
      </c>
      <c r="G4" s="10"/>
      <c r="H4" s="10" t="s">
        <v>40</v>
      </c>
      <c r="I4" s="10"/>
      <c r="J4" s="10" t="s">
        <v>41</v>
      </c>
      <c r="K4" s="10"/>
    </row>
    <row r="5" spans="2:14" ht="21.75" customHeight="1" x14ac:dyDescent="0.25">
      <c r="B5" s="9" t="s">
        <v>6</v>
      </c>
      <c r="C5" s="9"/>
      <c r="D5" s="9" t="s">
        <v>7</v>
      </c>
      <c r="E5" s="9"/>
      <c r="F5" s="9" t="s">
        <v>8</v>
      </c>
      <c r="G5" s="9"/>
      <c r="H5" s="1">
        <v>42350</v>
      </c>
      <c r="I5" s="1"/>
      <c r="J5" s="9" t="s">
        <v>9</v>
      </c>
      <c r="K5" s="9"/>
    </row>
    <row r="6" spans="2:14" ht="9.75" customHeight="1" x14ac:dyDescent="0.25"/>
    <row r="7" spans="2:14" ht="21.75" customHeight="1" x14ac:dyDescent="0.25">
      <c r="B7" s="2" t="s">
        <v>42</v>
      </c>
      <c r="C7" s="2"/>
      <c r="D7" s="2"/>
      <c r="E7" s="2"/>
      <c r="F7" s="2"/>
      <c r="G7" s="2"/>
      <c r="H7" s="2"/>
      <c r="I7" s="2"/>
      <c r="J7" s="2"/>
      <c r="K7" s="2"/>
    </row>
    <row r="8" spans="2:14" ht="21.75" customHeight="1" x14ac:dyDescent="0.25">
      <c r="B8" s="36" t="s">
        <v>43</v>
      </c>
      <c r="C8" s="37" t="s">
        <v>44</v>
      </c>
      <c r="D8" s="37" t="s">
        <v>45</v>
      </c>
      <c r="E8" s="37" t="s">
        <v>18</v>
      </c>
      <c r="F8" s="37" t="s">
        <v>46</v>
      </c>
      <c r="G8" s="37" t="s">
        <v>19</v>
      </c>
      <c r="H8" s="37" t="s">
        <v>47</v>
      </c>
      <c r="I8" s="37" t="s">
        <v>48</v>
      </c>
      <c r="J8" s="36" t="s">
        <v>49</v>
      </c>
      <c r="K8" s="38" t="s">
        <v>50</v>
      </c>
    </row>
    <row r="9" spans="2:14" ht="19.5" customHeight="1" x14ac:dyDescent="0.25">
      <c r="B9" s="39">
        <v>46396</v>
      </c>
      <c r="C9" s="40">
        <v>42810</v>
      </c>
      <c r="D9" s="41">
        <f>C9-$H$5</f>
        <v>460</v>
      </c>
      <c r="E9" s="42">
        <v>32.799999999999997</v>
      </c>
      <c r="F9" s="43">
        <v>1.7889999999999999</v>
      </c>
      <c r="G9" s="44">
        <f t="shared" ref="G9:G21" si="0">E9*F9</f>
        <v>58.679199999999994</v>
      </c>
      <c r="H9" s="45">
        <f t="shared" ref="H9:H22" si="1">IFERROR(E9/D9*100,0)</f>
        <v>7.1304347826086953</v>
      </c>
      <c r="I9" s="46">
        <f t="shared" ref="I9:I22" si="2">IFERROR(G9/D9*100,0)</f>
        <v>12.756347826086955</v>
      </c>
      <c r="J9" s="47" t="s">
        <v>51</v>
      </c>
      <c r="K9" s="48" t="s">
        <v>52</v>
      </c>
      <c r="N9" s="49">
        <f t="shared" ref="N9:N21" si="3">$H$22</f>
        <v>7.1297376093294469</v>
      </c>
    </row>
    <row r="10" spans="2:14" ht="19.5" customHeight="1" x14ac:dyDescent="0.25">
      <c r="B10" s="50">
        <v>46407</v>
      </c>
      <c r="C10" s="51">
        <v>43330</v>
      </c>
      <c r="D10" s="52">
        <f t="shared" ref="D10:D21" si="4">C10-C9</f>
        <v>520</v>
      </c>
      <c r="E10" s="53">
        <v>37.1</v>
      </c>
      <c r="F10" s="54">
        <v>1.7989999999999999</v>
      </c>
      <c r="G10" s="55">
        <f t="shared" si="0"/>
        <v>66.742900000000006</v>
      </c>
      <c r="H10" s="56">
        <f t="shared" si="1"/>
        <v>7.134615384615385</v>
      </c>
      <c r="I10" s="57">
        <f t="shared" si="2"/>
        <v>12.835173076923079</v>
      </c>
      <c r="J10" s="58" t="s">
        <v>51</v>
      </c>
      <c r="K10" s="59" t="s">
        <v>53</v>
      </c>
      <c r="N10" s="49">
        <f t="shared" si="3"/>
        <v>7.1297376093294469</v>
      </c>
    </row>
    <row r="11" spans="2:14" ht="19.5" customHeight="1" x14ac:dyDescent="0.25">
      <c r="B11" s="39">
        <v>46420</v>
      </c>
      <c r="C11" s="40">
        <v>43835</v>
      </c>
      <c r="D11" s="41">
        <f t="shared" si="4"/>
        <v>505</v>
      </c>
      <c r="E11" s="42">
        <v>36.200000000000003</v>
      </c>
      <c r="F11" s="43">
        <v>1.7589999999999999</v>
      </c>
      <c r="G11" s="44">
        <f t="shared" si="0"/>
        <v>63.675800000000002</v>
      </c>
      <c r="H11" s="45">
        <f t="shared" si="1"/>
        <v>7.1683168316831694</v>
      </c>
      <c r="I11" s="46">
        <f t="shared" si="2"/>
        <v>12.609069306930692</v>
      </c>
      <c r="J11" s="47" t="s">
        <v>51</v>
      </c>
      <c r="K11" s="48" t="s">
        <v>54</v>
      </c>
      <c r="N11" s="49">
        <f t="shared" si="3"/>
        <v>7.1297376093294469</v>
      </c>
    </row>
    <row r="12" spans="2:14" ht="19.5" customHeight="1" x14ac:dyDescent="0.25">
      <c r="B12" s="50">
        <v>46432</v>
      </c>
      <c r="C12" s="51">
        <v>44290</v>
      </c>
      <c r="D12" s="52">
        <f t="shared" si="4"/>
        <v>455</v>
      </c>
      <c r="E12" s="53">
        <v>33.5</v>
      </c>
      <c r="F12" s="54">
        <v>1.829</v>
      </c>
      <c r="G12" s="55">
        <f t="shared" si="0"/>
        <v>61.271499999999996</v>
      </c>
      <c r="H12" s="56">
        <f t="shared" si="1"/>
        <v>7.3626373626373631</v>
      </c>
      <c r="I12" s="57">
        <f t="shared" si="2"/>
        <v>13.466263736263736</v>
      </c>
      <c r="J12" s="60" t="s">
        <v>55</v>
      </c>
      <c r="K12" s="59" t="s">
        <v>56</v>
      </c>
      <c r="N12" s="49">
        <f t="shared" si="3"/>
        <v>7.1297376093294469</v>
      </c>
    </row>
    <row r="13" spans="2:14" ht="19.5" customHeight="1" x14ac:dyDescent="0.25">
      <c r="B13" s="39">
        <v>46443</v>
      </c>
      <c r="C13" s="40">
        <v>44880</v>
      </c>
      <c r="D13" s="41">
        <f t="shared" si="4"/>
        <v>590</v>
      </c>
      <c r="E13" s="42">
        <v>41</v>
      </c>
      <c r="F13" s="43">
        <v>1.7789999999999999</v>
      </c>
      <c r="G13" s="44">
        <f t="shared" si="0"/>
        <v>72.938999999999993</v>
      </c>
      <c r="H13" s="45">
        <f t="shared" si="1"/>
        <v>6.9491525423728815</v>
      </c>
      <c r="I13" s="46">
        <f t="shared" si="2"/>
        <v>12.362542372881355</v>
      </c>
      <c r="J13" s="47" t="s">
        <v>51</v>
      </c>
      <c r="K13" s="48" t="s">
        <v>52</v>
      </c>
      <c r="N13" s="49">
        <f t="shared" si="3"/>
        <v>7.1297376093294469</v>
      </c>
    </row>
    <row r="14" spans="2:14" ht="19.5" customHeight="1" x14ac:dyDescent="0.25">
      <c r="B14" s="50">
        <v>46454</v>
      </c>
      <c r="C14" s="51">
        <v>45360</v>
      </c>
      <c r="D14" s="52">
        <f t="shared" si="4"/>
        <v>480</v>
      </c>
      <c r="E14" s="53">
        <v>34.6</v>
      </c>
      <c r="F14" s="54">
        <v>1.7490000000000001</v>
      </c>
      <c r="G14" s="55">
        <f t="shared" si="0"/>
        <v>60.515400000000007</v>
      </c>
      <c r="H14" s="56">
        <f t="shared" si="1"/>
        <v>7.208333333333333</v>
      </c>
      <c r="I14" s="57">
        <f t="shared" si="2"/>
        <v>12.607375000000001</v>
      </c>
      <c r="J14" s="58" t="s">
        <v>51</v>
      </c>
      <c r="K14" s="59" t="s">
        <v>53</v>
      </c>
      <c r="N14" s="49">
        <f t="shared" si="3"/>
        <v>7.1297376093294469</v>
      </c>
    </row>
    <row r="15" spans="2:14" ht="19.5" customHeight="1" x14ac:dyDescent="0.25">
      <c r="B15" s="39">
        <v>46465</v>
      </c>
      <c r="C15" s="40">
        <v>45970</v>
      </c>
      <c r="D15" s="41">
        <f t="shared" si="4"/>
        <v>610</v>
      </c>
      <c r="E15" s="42">
        <v>42.8</v>
      </c>
      <c r="F15" s="43">
        <v>1.7689999999999999</v>
      </c>
      <c r="G15" s="44">
        <f t="shared" si="0"/>
        <v>75.713199999999986</v>
      </c>
      <c r="H15" s="45">
        <f t="shared" si="1"/>
        <v>7.0163934426229506</v>
      </c>
      <c r="I15" s="46">
        <f t="shared" si="2"/>
        <v>12.411999999999997</v>
      </c>
      <c r="J15" s="47" t="s">
        <v>51</v>
      </c>
      <c r="K15" s="48" t="s">
        <v>57</v>
      </c>
      <c r="N15" s="49">
        <f t="shared" si="3"/>
        <v>7.1297376093294469</v>
      </c>
    </row>
    <row r="16" spans="2:14" ht="19.5" customHeight="1" x14ac:dyDescent="0.25">
      <c r="B16" s="50">
        <v>46476</v>
      </c>
      <c r="C16" s="51">
        <v>46440</v>
      </c>
      <c r="D16" s="52">
        <f t="shared" si="4"/>
        <v>470</v>
      </c>
      <c r="E16" s="53">
        <v>34.1</v>
      </c>
      <c r="F16" s="54">
        <v>1.819</v>
      </c>
      <c r="G16" s="55">
        <f t="shared" si="0"/>
        <v>62.027900000000002</v>
      </c>
      <c r="H16" s="56">
        <f t="shared" si="1"/>
        <v>7.255319148936171</v>
      </c>
      <c r="I16" s="57">
        <f t="shared" si="2"/>
        <v>13.197425531914893</v>
      </c>
      <c r="J16" s="58" t="s">
        <v>51</v>
      </c>
      <c r="K16" s="59" t="s">
        <v>54</v>
      </c>
      <c r="N16" s="49">
        <f t="shared" si="3"/>
        <v>7.1297376093294469</v>
      </c>
    </row>
    <row r="17" spans="2:14" ht="19.5" customHeight="1" x14ac:dyDescent="0.25">
      <c r="B17" s="39">
        <v>46487</v>
      </c>
      <c r="C17" s="40">
        <v>47030</v>
      </c>
      <c r="D17" s="41">
        <f t="shared" si="4"/>
        <v>590</v>
      </c>
      <c r="E17" s="42">
        <v>41.5</v>
      </c>
      <c r="F17" s="43">
        <v>1.7989999999999999</v>
      </c>
      <c r="G17" s="44">
        <f t="shared" si="0"/>
        <v>74.658500000000004</v>
      </c>
      <c r="H17" s="45">
        <f t="shared" si="1"/>
        <v>7.0338983050847457</v>
      </c>
      <c r="I17" s="46">
        <f t="shared" si="2"/>
        <v>12.653983050847458</v>
      </c>
      <c r="J17" s="47" t="s">
        <v>51</v>
      </c>
      <c r="K17" s="48" t="s">
        <v>52</v>
      </c>
      <c r="N17" s="49">
        <f t="shared" si="3"/>
        <v>7.1297376093294469</v>
      </c>
    </row>
    <row r="18" spans="2:14" ht="19.5" customHeight="1" x14ac:dyDescent="0.25">
      <c r="B18" s="50">
        <v>46498</v>
      </c>
      <c r="C18" s="51">
        <v>47560</v>
      </c>
      <c r="D18" s="52">
        <f t="shared" si="4"/>
        <v>530</v>
      </c>
      <c r="E18" s="53">
        <v>37.799999999999997</v>
      </c>
      <c r="F18" s="54">
        <v>1.7589999999999999</v>
      </c>
      <c r="G18" s="55">
        <f t="shared" si="0"/>
        <v>66.490199999999987</v>
      </c>
      <c r="H18" s="56">
        <f t="shared" si="1"/>
        <v>7.132075471698113</v>
      </c>
      <c r="I18" s="57">
        <f t="shared" si="2"/>
        <v>12.545320754716979</v>
      </c>
      <c r="J18" s="60" t="s">
        <v>55</v>
      </c>
      <c r="K18" s="59" t="s">
        <v>53</v>
      </c>
      <c r="N18" s="49">
        <f t="shared" si="3"/>
        <v>7.1297376093294469</v>
      </c>
    </row>
    <row r="19" spans="2:14" ht="19.5" customHeight="1" x14ac:dyDescent="0.25">
      <c r="B19" s="39">
        <v>46509</v>
      </c>
      <c r="C19" s="40">
        <v>48150</v>
      </c>
      <c r="D19" s="41">
        <f t="shared" si="4"/>
        <v>590</v>
      </c>
      <c r="E19" s="42">
        <v>42.2</v>
      </c>
      <c r="F19" s="43">
        <v>1.7390000000000001</v>
      </c>
      <c r="G19" s="44">
        <f t="shared" si="0"/>
        <v>73.385800000000003</v>
      </c>
      <c r="H19" s="45">
        <f t="shared" si="1"/>
        <v>7.1525423728813573</v>
      </c>
      <c r="I19" s="46">
        <f t="shared" si="2"/>
        <v>12.438271186440678</v>
      </c>
      <c r="J19" s="47" t="s">
        <v>51</v>
      </c>
      <c r="K19" s="48" t="s">
        <v>52</v>
      </c>
      <c r="N19" s="49">
        <f t="shared" si="3"/>
        <v>7.1297376093294469</v>
      </c>
    </row>
    <row r="20" spans="2:14" ht="19.5" customHeight="1" x14ac:dyDescent="0.25">
      <c r="B20" s="50">
        <v>46521</v>
      </c>
      <c r="C20" s="51">
        <v>48620</v>
      </c>
      <c r="D20" s="52">
        <f t="shared" si="4"/>
        <v>470</v>
      </c>
      <c r="E20" s="53">
        <v>33.9</v>
      </c>
      <c r="F20" s="54">
        <v>1.7889999999999999</v>
      </c>
      <c r="G20" s="55">
        <f t="shared" si="0"/>
        <v>60.647099999999995</v>
      </c>
      <c r="H20" s="56">
        <f t="shared" si="1"/>
        <v>7.2127659574468082</v>
      </c>
      <c r="I20" s="57">
        <f t="shared" si="2"/>
        <v>12.903638297872339</v>
      </c>
      <c r="J20" s="58" t="s">
        <v>51</v>
      </c>
      <c r="K20" s="59" t="s">
        <v>54</v>
      </c>
      <c r="N20" s="49">
        <f t="shared" si="3"/>
        <v>7.1297376093294469</v>
      </c>
    </row>
    <row r="21" spans="2:14" ht="19.5" customHeight="1" x14ac:dyDescent="0.25">
      <c r="B21" s="39">
        <v>46532</v>
      </c>
      <c r="C21" s="40">
        <v>49210</v>
      </c>
      <c r="D21" s="41">
        <f t="shared" si="4"/>
        <v>590</v>
      </c>
      <c r="E21" s="42">
        <v>41.6</v>
      </c>
      <c r="F21" s="43">
        <v>1.7689999999999999</v>
      </c>
      <c r="G21" s="44">
        <f t="shared" si="0"/>
        <v>73.590400000000002</v>
      </c>
      <c r="H21" s="45">
        <f t="shared" si="1"/>
        <v>7.0508474576271185</v>
      </c>
      <c r="I21" s="46">
        <f t="shared" si="2"/>
        <v>12.472949152542373</v>
      </c>
      <c r="J21" s="47" t="s">
        <v>51</v>
      </c>
      <c r="K21" s="48" t="s">
        <v>53</v>
      </c>
      <c r="N21" s="49">
        <f t="shared" si="3"/>
        <v>7.1297376093294469</v>
      </c>
    </row>
    <row r="22" spans="2:14" ht="24" customHeight="1" x14ac:dyDescent="0.25">
      <c r="B22" s="29" t="s">
        <v>58</v>
      </c>
      <c r="C22" s="35"/>
      <c r="D22" s="30">
        <f>SUM(D9:D21)</f>
        <v>6860</v>
      </c>
      <c r="E22" s="31">
        <f>SUM(E9:E21)</f>
        <v>489.1</v>
      </c>
      <c r="F22" s="33">
        <f>IFERROR(G22/E22,0)</f>
        <v>1.77946616233899</v>
      </c>
      <c r="G22" s="32">
        <f>SUM(G9:G21)</f>
        <v>870.33690000000001</v>
      </c>
      <c r="H22" s="34">
        <f t="shared" si="1"/>
        <v>7.1297376093294469</v>
      </c>
      <c r="I22" s="32">
        <f t="shared" si="2"/>
        <v>12.687126822157435</v>
      </c>
      <c r="J22" s="35"/>
      <c r="K22" s="35"/>
    </row>
  </sheetData>
  <mergeCells count="13">
    <mergeCell ref="B7:K7"/>
    <mergeCell ref="B5:C5"/>
    <mergeCell ref="D5:E5"/>
    <mergeCell ref="F5:G5"/>
    <mergeCell ref="H5:I5"/>
    <mergeCell ref="J5:K5"/>
    <mergeCell ref="B1:K1"/>
    <mergeCell ref="B2:K2"/>
    <mergeCell ref="B4:C4"/>
    <mergeCell ref="D4:E4"/>
    <mergeCell ref="F4:G4"/>
    <mergeCell ref="H4:I4"/>
    <mergeCell ref="J4:K4"/>
  </mergeCells>
  <dataValidations count="1">
    <dataValidation type="list" allowBlank="1" sqref="J9:J21" xr:uid="{00000000-0002-0000-0100-000000000000}">
      <formula1>"Ja,Nein"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E767C"/>
    <pageSetUpPr fitToPage="1"/>
  </sheetPr>
  <dimension ref="B1:B27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12" customWidth="1"/>
  </cols>
  <sheetData>
    <row r="1" spans="2:2" ht="33.75" customHeight="1" x14ac:dyDescent="0.25">
      <c r="B1" s="61" t="s">
        <v>59</v>
      </c>
    </row>
    <row r="2" spans="2:2" ht="7.5" customHeight="1" x14ac:dyDescent="0.25"/>
    <row r="3" spans="2:2" ht="21.75" customHeight="1" x14ac:dyDescent="0.25">
      <c r="B3" s="62" t="s">
        <v>60</v>
      </c>
    </row>
    <row r="4" spans="2:2" ht="19.5" customHeight="1" x14ac:dyDescent="0.25">
      <c r="B4" s="63" t="s">
        <v>61</v>
      </c>
    </row>
    <row r="5" spans="2:2" ht="19.5" customHeight="1" x14ac:dyDescent="0.25">
      <c r="B5" s="64" t="s">
        <v>62</v>
      </c>
    </row>
    <row r="6" spans="2:2" ht="19.5" customHeight="1" x14ac:dyDescent="0.25">
      <c r="B6" s="63" t="s">
        <v>63</v>
      </c>
    </row>
    <row r="7" spans="2:2" ht="7.5" customHeight="1" x14ac:dyDescent="0.25"/>
    <row r="8" spans="2:2" ht="21.75" customHeight="1" x14ac:dyDescent="0.25">
      <c r="B8" s="62" t="s">
        <v>64</v>
      </c>
    </row>
    <row r="9" spans="2:2" ht="19.5" customHeight="1" x14ac:dyDescent="0.25">
      <c r="B9" s="64" t="s">
        <v>65</v>
      </c>
    </row>
    <row r="10" spans="2:2" ht="19.5" customHeight="1" x14ac:dyDescent="0.25">
      <c r="B10" s="63" t="s">
        <v>66</v>
      </c>
    </row>
    <row r="11" spans="2:2" ht="19.5" customHeight="1" x14ac:dyDescent="0.25">
      <c r="B11" s="64" t="s">
        <v>67</v>
      </c>
    </row>
    <row r="12" spans="2:2" ht="19.5" customHeight="1" x14ac:dyDescent="0.25">
      <c r="B12" s="63" t="s">
        <v>68</v>
      </c>
    </row>
    <row r="13" spans="2:2" ht="19.5" customHeight="1" x14ac:dyDescent="0.25">
      <c r="B13" s="64" t="s">
        <v>69</v>
      </c>
    </row>
    <row r="14" spans="2:2" ht="7.5" customHeight="1" x14ac:dyDescent="0.25"/>
    <row r="15" spans="2:2" ht="21.75" customHeight="1" x14ac:dyDescent="0.25">
      <c r="B15" s="62" t="s">
        <v>70</v>
      </c>
    </row>
    <row r="16" spans="2:2" ht="19.5" customHeight="1" x14ac:dyDescent="0.25">
      <c r="B16" s="63" t="s">
        <v>71</v>
      </c>
    </row>
    <row r="17" spans="2:2" ht="19.5" customHeight="1" x14ac:dyDescent="0.25">
      <c r="B17" s="64" t="s">
        <v>72</v>
      </c>
    </row>
    <row r="18" spans="2:2" ht="19.5" customHeight="1" x14ac:dyDescent="0.25">
      <c r="B18" s="63" t="s">
        <v>73</v>
      </c>
    </row>
    <row r="19" spans="2:2" ht="19.5" customHeight="1" x14ac:dyDescent="0.25">
      <c r="B19" s="64" t="s">
        <v>74</v>
      </c>
    </row>
    <row r="20" spans="2:2" ht="7.5" customHeight="1" x14ac:dyDescent="0.25"/>
    <row r="21" spans="2:2" ht="21.75" customHeight="1" x14ac:dyDescent="0.25">
      <c r="B21" s="62" t="s">
        <v>75</v>
      </c>
    </row>
    <row r="22" spans="2:2" ht="19.5" customHeight="1" x14ac:dyDescent="0.25">
      <c r="B22" s="63" t="s">
        <v>76</v>
      </c>
    </row>
    <row r="23" spans="2:2" ht="19.5" customHeight="1" x14ac:dyDescent="0.25">
      <c r="B23" s="64" t="s">
        <v>77</v>
      </c>
    </row>
    <row r="24" spans="2:2" ht="19.5" customHeight="1" x14ac:dyDescent="0.25">
      <c r="B24" s="63" t="s">
        <v>78</v>
      </c>
    </row>
    <row r="25" spans="2:2" ht="19.5" customHeight="1" x14ac:dyDescent="0.25">
      <c r="B25" s="64" t="s">
        <v>79</v>
      </c>
    </row>
    <row r="26" spans="2:2" ht="7.5" customHeight="1" x14ac:dyDescent="0.25"/>
    <row r="27" spans="2:2" ht="21.75" customHeight="1" x14ac:dyDescent="0.25">
      <c r="B27" s="65" t="s">
        <v>80</v>
      </c>
    </row>
  </sheetData>
  <pageMargins left="0.3" right="0.3" top="0.4" bottom="0.4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Tankbuch</vt:lpstr>
      <vt:lpstr>Anleitung</vt:lpstr>
      <vt:lpstr>Anleitung!Druckbereich</vt:lpstr>
      <vt:lpstr>Tankbuch!Druckbereich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2026-10-16T10:22:36Z</dcterms:created>
  <dcterms:modified xsi:type="dcterms:W3CDTF">2026-10-17T17:03:56Z</dcterms:modified>
  <dc:language>en-US</dc:language>
</cp:coreProperties>
</file>