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nkbuch" sheetId="1" state="visible" r:id="rId3"/>
    <sheet name="Fahrzeugdaten" sheetId="2" state="visible" r:id="rId4"/>
    <sheet name="Monatsauswertung" sheetId="3" state="visible" r:id="rId5"/>
    <sheet name="Dashbo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<sst xmlns="http://schemas.openxmlformats.org/spreadsheetml/2006/main" count="169" uniqueCount="142">
  <si>
    <t xml:space="preserve">KRAFTSTOFFVERBRAUCH  ·  TANKBUCH 2026</t>
  </si>
  <si>
    <t xml:space="preserve">Fahrzeug / Kennzeichen:</t>
  </si>
  <si>
    <t xml:space="preserve">B-MX 4520  ·  Diesel</t>
  </si>
  <si>
    <t xml:space="preserve">Fahrer (verantw.):</t>
  </si>
  <si>
    <t xml:space="preserve">M. Bergmann</t>
  </si>
  <si>
    <t xml:space="preserve">Datum</t>
  </si>
  <si>
    <t xml:space="preserve">km-Stand
Abfahrt</t>
  </si>
  <si>
    <t xml:space="preserve">km-Stand
Ankunft</t>
  </si>
  <si>
    <t xml:space="preserve">Tankstelle / Ort</t>
  </si>
  <si>
    <t xml:space="preserve">Kraftstoff-
typ</t>
  </si>
  <si>
    <t xml:space="preserve">Getankte
Liter</t>
  </si>
  <si>
    <t xml:space="preserve">Preis/Liter
(€)</t>
  </si>
  <si>
    <t xml:space="preserve">Tankkosten
(€)</t>
  </si>
  <si>
    <t xml:space="preserve">Verbrauch
(L/100km)</t>
  </si>
  <si>
    <t xml:space="preserve">Reichweite
(km)</t>
  </si>
  <si>
    <t xml:space="preserve">03.01.2026</t>
  </si>
  <si>
    <t xml:space="preserve">Tank &amp; Go Hannover-Nord</t>
  </si>
  <si>
    <t xml:space="preserve">Diesel</t>
  </si>
  <si>
    <t xml:space="preserve">17.01.2026</t>
  </si>
  <si>
    <t xml:space="preserve">Star Tankstelle Bielefeld</t>
  </si>
  <si>
    <t xml:space="preserve">04.02.2026</t>
  </si>
  <si>
    <t xml:space="preserve">HEM Minden</t>
  </si>
  <si>
    <t xml:space="preserve">19.02.2026</t>
  </si>
  <si>
    <t xml:space="preserve">Esso Osnabrück-Ost</t>
  </si>
  <si>
    <t xml:space="preserve">07.03.2026</t>
  </si>
  <si>
    <t xml:space="preserve">Aral Bremen-Süd</t>
  </si>
  <si>
    <t xml:space="preserve">21.03.2026</t>
  </si>
  <si>
    <t xml:space="preserve">Total Hamburg-Altona</t>
  </si>
  <si>
    <t xml:space="preserve">05.04.2026</t>
  </si>
  <si>
    <t xml:space="preserve">Shell Lüneburg</t>
  </si>
  <si>
    <t xml:space="preserve">18.04.2026</t>
  </si>
  <si>
    <t xml:space="preserve">Raiffeisen Uelzen</t>
  </si>
  <si>
    <t xml:space="preserve">02.05.2026</t>
  </si>
  <si>
    <t xml:space="preserve">Jet Wolfsburg</t>
  </si>
  <si>
    <t xml:space="preserve">16.05.2026</t>
  </si>
  <si>
    <t xml:space="preserve">Agip Braunschweig-West</t>
  </si>
  <si>
    <t xml:space="preserve">03.06.2026</t>
  </si>
  <si>
    <t xml:space="preserve">HEM Salzgitter</t>
  </si>
  <si>
    <t xml:space="preserve">20.06.2026</t>
  </si>
  <si>
    <t xml:space="preserve">Aral Peine</t>
  </si>
  <si>
    <t xml:space="preserve">08.07.2026</t>
  </si>
  <si>
    <t xml:space="preserve">Star Hildesheim</t>
  </si>
  <si>
    <t xml:space="preserve">22.07.2026</t>
  </si>
  <si>
    <t xml:space="preserve">Shell Hameln</t>
  </si>
  <si>
    <t xml:space="preserve">06.08.2026</t>
  </si>
  <si>
    <t xml:space="preserve">Total Detmold</t>
  </si>
  <si>
    <t xml:space="preserve">21.08.2026</t>
  </si>
  <si>
    <t xml:space="preserve">Esso Gütersloh</t>
  </si>
  <si>
    <t xml:space="preserve">04.09.2026</t>
  </si>
  <si>
    <t xml:space="preserve">Jet Herford</t>
  </si>
  <si>
    <t xml:space="preserve">18.09.2026</t>
  </si>
  <si>
    <t xml:space="preserve">Aral Minden-Ost</t>
  </si>
  <si>
    <t xml:space="preserve">02.10.2026</t>
  </si>
  <si>
    <t xml:space="preserve">HEM Bückeburg</t>
  </si>
  <si>
    <t xml:space="preserve">16.10.2026</t>
  </si>
  <si>
    <t xml:space="preserve">Shell Rinteln</t>
  </si>
  <si>
    <t xml:space="preserve">SUMMEN &amp; DURCHSCHNITTE</t>
  </si>
  <si>
    <t xml:space="preserve">ℹ  Verbrauch (L/100km) wird automatisch berechnet  ·  Farbskala: grün = sparsam  ·  rot = hoher Verbrauch  ·  Tankgröße wird im Blatt »Fahrzeugdaten« hinterlegt</t>
  </si>
  <si>
    <t xml:space="preserve">FAHRZEUGDATEN &amp; KONFIGURATION</t>
  </si>
  <si>
    <t xml:space="preserve">  📋  FAHRZEUGIDENTIFIKATION</t>
  </si>
  <si>
    <t xml:space="preserve">Fahrzeughersteller</t>
  </si>
  <si>
    <t xml:space="preserve">Volkswagen</t>
  </si>
  <si>
    <t xml:space="preserve">Hersteller des Fahrzeugs</t>
  </si>
  <si>
    <t xml:space="preserve">Modell / Typ</t>
  </si>
  <si>
    <t xml:space="preserve">Transporter 6.1 TDI</t>
  </si>
  <si>
    <t xml:space="preserve">Modellbezeichnung</t>
  </si>
  <si>
    <t xml:space="preserve">Kennzeichen</t>
  </si>
  <si>
    <t xml:space="preserve">B-MX 4520</t>
  </si>
  <si>
    <t xml:space="preserve">Amtliches Kennzeichen</t>
  </si>
  <si>
    <t xml:space="preserve">Baujahr</t>
  </si>
  <si>
    <t xml:space="preserve">Erstzulassungsjahr</t>
  </si>
  <si>
    <t xml:space="preserve">Kraftstofftyp</t>
  </si>
  <si>
    <t xml:space="preserve">Diesel / Benzin / Erdgas / Elektro</t>
  </si>
  <si>
    <t xml:space="preserve">Tankinhalt (Liter)</t>
  </si>
  <si>
    <t xml:space="preserve">L</t>
  </si>
  <si>
    <t xml:space="preserve">⚠ Wird für Reichweitenberechnung verwendet</t>
  </si>
  <si>
    <t xml:space="preserve">Motorleistung</t>
  </si>
  <si>
    <t xml:space="preserve">PS</t>
  </si>
  <si>
    <t xml:space="preserve">Hubraum</t>
  </si>
  <si>
    <t xml:space="preserve">cm³</t>
  </si>
  <si>
    <t xml:space="preserve">Kilometerstand bei Übernahme</t>
  </si>
  <si>
    <t xml:space="preserve">km</t>
  </si>
  <si>
    <t xml:space="preserve">Anfangskilometerstand / Übergabestand</t>
  </si>
  <si>
    <t xml:space="preserve">  ⚙️  VERBRAUCHSRICHTWERTE (Werksangabe)</t>
  </si>
  <si>
    <t xml:space="preserve">Innerorts (Norm)</t>
  </si>
  <si>
    <t xml:space="preserve">L/100km</t>
  </si>
  <si>
    <t xml:space="preserve">Herstellerangabe Stadtverkehr</t>
  </si>
  <si>
    <t xml:space="preserve">Außerorts (Norm)</t>
  </si>
  <si>
    <t xml:space="preserve">Herstellerangabe Überlandfahrt</t>
  </si>
  <si>
    <t xml:space="preserve">Kombiniert (Norm)</t>
  </si>
  <si>
    <t xml:space="preserve">Kombinierter WLTP-Normverbrauch</t>
  </si>
  <si>
    <t xml:space="preserve">  📊  BERECHNETE KENNZAHLEN (automatisch)</t>
  </si>
  <si>
    <t xml:space="preserve">Gesamtkilometer gefahren (2026)</t>
  </si>
  <si>
    <t xml:space="preserve">Automatisch aus Tankbuch</t>
  </si>
  <si>
    <t xml:space="preserve">Gesamtkosten Kraftstoff (2026)</t>
  </si>
  <si>
    <t xml:space="preserve">€</t>
  </si>
  <si>
    <t xml:space="preserve">Summe aller Tankkosten</t>
  </si>
  <si>
    <t xml:space="preserve">Ø Verbrauch real (L/100km)</t>
  </si>
  <si>
    <t xml:space="preserve">Durchschnitt aller Tankungen</t>
  </si>
  <si>
    <t xml:space="preserve">Kosten pro Kilometer</t>
  </si>
  <si>
    <t xml:space="preserve">€/km</t>
  </si>
  <si>
    <t xml:space="preserve">Kraftstoffkosten je Kilometer</t>
  </si>
  <si>
    <t xml:space="preserve">🔵 Blau = Eingabefeld (änderbar)   🟢 Grün = Formelfeld (automatisch berechnet)</t>
  </si>
  <si>
    <t xml:space="preserve">KRAFTSTOFFVERBRAUCH  ·  MONATSAUSWERTUNG 2026</t>
  </si>
  <si>
    <t xml:space="preserve">Monat</t>
  </si>
  <si>
    <t xml:space="preserve">Tankungen
(Anz.)</t>
  </si>
  <si>
    <t xml:space="preserve">Liter
gesamt</t>
  </si>
  <si>
    <t xml:space="preserve">Kosten
(€)</t>
  </si>
  <si>
    <t xml:space="preserve">Ø Preis/L
(€)</t>
  </si>
  <si>
    <t xml:space="preserve">Ø Verbrauch
(L/100km)</t>
  </si>
  <si>
    <t xml:space="preserve">Abw. v. Norm
(L/100km)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</si>
  <si>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</si>
  <si>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</si>
  <si>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</si>
  <si>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</si>
  <si>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</si>
  <si>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</si>
  <si>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</si>
  <si>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</si>
  <si>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</si>
  <si>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</si>
  <si>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</si>
  <si>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</si>
  <si>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JAHRESSUMME / Ø</t>
  </si>
  <si>
    <t xml:space="preserve">KRAFTSTOFFVERBRAUCH  ·  DASHBOARD 2026</t>
  </si>
  <si>
    <t xml:space="preserve">Kraftstoff-
kosten</t>
  </si>
  <si>
    <t xml:space="preserve">Ø Verbrauch
L/100km</t>
  </si>
  <si>
    <t xml:space="preserve">Ø Preis/Liter</t>
  </si>
  <si>
    <t xml:space="preserve">km gefahren</t>
  </si>
  <si>
    <t xml:space="preserve">Kosten (€)</t>
  </si>
  <si>
    <t xml:space="preserve">Verbrauch (L/100km)</t>
  </si>
  <si>
    <t xml:space="preserve">Jan</t>
  </si>
  <si>
    <t xml:space="preserve">Feb</t>
  </si>
  <si>
    <t xml:space="preserve">Mär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</si>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</sst>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&quot; km&quot;"/>
    <numFmt numFmtId="166" formatCode="0.00&quot; L&quot;"/>
    <numFmt numFmtId="167" formatCode="0.000&quot; €&quot;"/>
    <numFmt numFmtId="168" formatCode="#,##0.00&quot; €&quot;"/>
    <numFmt numFmtId="169" formatCode="0.00&quot; €/km&quot;"/>
    <numFmt numFmtId="170" formatCode="\+0.00;\-0.00;0.00&quot; L&quot;"/>
    <numFmt numFmtId="171" formatCode="0.0&quot; L&quot;"/>
    <numFmt numFmtId="172" formatCode="#,##0&quot; €&quot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A2E4A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9"/>
      <color rgb="FF8FA3B1"/>
      <name val="Calibri"/>
      <family val="0"/>
      <charset val="1"/>
    </font>
    <font>
      <sz val="9.5"/>
      <color rgb="FF1A2E4A"/>
      <name val="Calibri"/>
      <family val="0"/>
      <charset val="1"/>
    </font>
    <font>
      <b val="true"/>
      <sz val="9.5"/>
      <color rgb="FF2D6A9F"/>
      <name val="Calibri"/>
      <family val="0"/>
      <charset val="1"/>
    </font>
    <font>
      <b val="true"/>
      <sz val="9.5"/>
      <color rgb="FF1A2E4A"/>
      <name val="Calibri"/>
      <family val="0"/>
      <charset val="1"/>
    </font>
    <font>
      <i val="true"/>
      <sz val="9"/>
      <color rgb="FF8FA3B1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0"/>
      <color rgb="FF00008B"/>
      <name val="Calibri"/>
      <family val="0"/>
      <charset val="1"/>
    </font>
    <font>
      <b val="true"/>
      <sz val="10"/>
      <color rgb="FF1E8449"/>
      <name val="Calibri"/>
      <family val="0"/>
      <charset val="1"/>
    </font>
    <font>
      <b val="true"/>
      <sz val="10"/>
      <color rgb="FF1A2E4A"/>
      <name val="Calibri"/>
      <family val="0"/>
      <charset val="1"/>
    </font>
    <font>
      <b val="true"/>
      <sz val="10"/>
      <color rgb="FF2D6A9F"/>
      <name val="Calibri"/>
      <family val="0"/>
      <charset val="1"/>
    </font>
    <font>
      <b val="true"/>
      <sz val="10"/>
      <color rgb="FFC0392B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18"/>
      <color rgb="FF2D6A9F"/>
      <name val="Calibri"/>
      <family val="0"/>
      <charset val="1"/>
    </font>
    <font>
      <b val="true"/>
      <sz val="18"/>
      <color rgb="FF1A2E4A"/>
      <name val="Calibri"/>
      <family val="0"/>
      <charset val="1"/>
    </font>
    <font>
      <b val="true"/>
      <sz val="18"/>
      <color rgb="FFC9A84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A2E4A"/>
        <bgColor rgb="FF003366"/>
      </patternFill>
    </fill>
    <fill>
      <patternFill patternType="solid">
        <fgColor rgb="FFC9A84C"/>
        <bgColor rgb="FF99CC00"/>
      </patternFill>
    </fill>
    <fill>
      <patternFill patternType="solid">
        <fgColor rgb="FF2D6A9F"/>
        <bgColor rgb="FF666699"/>
      </patternFill>
    </fill>
    <fill>
      <patternFill patternType="solid">
        <fgColor rgb="FFEAF3FB"/>
        <bgColor rgb="FFEEF4F9"/>
      </patternFill>
    </fill>
    <fill>
      <patternFill patternType="solid">
        <fgColor rgb="FFEEF4F9"/>
        <bgColor rgb="FFEAF3FB"/>
      </patternFill>
    </fill>
    <fill>
      <patternFill patternType="solid">
        <fgColor rgb="FFFFFFFF"/>
        <bgColor rgb="FFFEF9EE"/>
      </patternFill>
    </fill>
    <fill>
      <patternFill patternType="solid">
        <fgColor rgb="FFFEF9EE"/>
        <bgColor rgb="FFFFFFFF"/>
      </patternFill>
    </fill>
    <fill>
      <patternFill patternType="solid">
        <fgColor rgb="FFD6E4EF"/>
        <bgColor rgb="FFD9D9D9"/>
      </patternFill>
    </fill>
    <fill>
      <patternFill patternType="solid">
        <fgColor rgb="FFFDF3DC"/>
        <bgColor rgb="FFFEF9EE"/>
      </patternFill>
    </fill>
    <fill>
      <patternFill patternType="solid">
        <fgColor rgb="FFF4F9FD"/>
        <bgColor rgb="FFEEF4F9"/>
      </patternFill>
    </fill>
    <fill>
      <patternFill patternType="solid">
        <fgColor rgb="FFEAF7F0"/>
        <bgColor rgb="FFEEF4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C4D8"/>
      </left>
      <right/>
      <top style="thin">
        <color rgb="FFB0C4D8"/>
      </top>
      <bottom style="thin">
        <color rgb="FFB0C4D8"/>
      </bottom>
      <diagonal/>
    </border>
    <border diagonalUp="false" diagonalDown="false">
      <left style="thin">
        <color rgb="FFB0C4D8"/>
      </left>
      <right style="thin">
        <color rgb="FFB0C4D8"/>
      </right>
      <top style="thin">
        <color rgb="FFB0C4D8"/>
      </top>
      <bottom style="thin">
        <color rgb="FFB0C4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5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5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5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7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7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5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B0C4D8"/>
      <rgbColor rgb="FF878787"/>
      <rgbColor rgb="FF9999FF"/>
      <rgbColor rgb="FF993366"/>
      <rgbColor rgb="FFFDF3DC"/>
      <rgbColor rgb="FFEAF7F0"/>
      <rgbColor rgb="FF660066"/>
      <rgbColor rgb="FFFF8080"/>
      <rgbColor rgb="FF2D6A9F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B"/>
      <rgbColor rgb="FFD6E4EF"/>
      <rgbColor rgb="FFFEF9EE"/>
      <rgbColor rgb="FFF4F9FD"/>
      <rgbColor rgb="FFFF99CC"/>
      <rgbColor rgb="FFCC99FF"/>
      <rgbColor rgb="FFEEF4F9"/>
      <rgbColor rgb="FF3366FF"/>
      <rgbColor rgb="FF33CCCC"/>
      <rgbColor rgb="FF99CC00"/>
      <rgbColor rgb="FFFFCC00"/>
      <rgbColor rgb="FFC9A84C"/>
      <rgbColor rgb="FFFF6600"/>
      <rgbColor rgb="FF666699"/>
      <rgbColor rgb="FF8FA3B1"/>
      <rgbColor rgb="FF003366"/>
      <rgbColor rgb="FF1E8449"/>
      <rgbColor rgb="FF003300"/>
      <rgbColor rgb="FF333300"/>
      <rgbColor rgb="FFC0392B"/>
      <rgbColor rgb="FF993366"/>
      <rgbColor rgb="FF333399"/>
      <rgbColor rgb="FF1A2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Kraftstoffkosten pro Monat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Dashboard!C30</c:f>
              <c:strCache>
                <c:ptCount val="1"/>
                <c:pt idx="0">
                  <c:v>Kosten (€)</c:v>
                </c:pt>
              </c:strCache>
            </c:strRef>
          </c:tx>
          <c:spPr>
            <a:solidFill>
              <a:srgbClr val="2d6a9f"/>
            </a:solidFill>
            <a:ln w="9360">
              <a:solidFill>
                <a:srgbClr val="1a2e4a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Dashboard!$B$31:$B$42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Dashboard!$C$31:$C$42</c:f>
              <c:numCache>
                <c:formatCode>#,##0.00" €"</c:formatCode>
                <c:ptCount val="12"/>
                <c:pt idx="0">
                  <c:v>135.88</c:v>
                </c:pt>
                <c:pt idx="1">
                  <c:v>143.1</c:v>
                </c:pt>
                <c:pt idx="2">
                  <c:v>144.83</c:v>
                </c:pt>
                <c:pt idx="3">
                  <c:v>142.61</c:v>
                </c:pt>
                <c:pt idx="4">
                  <c:v>140.95</c:v>
                </c:pt>
                <c:pt idx="5">
                  <c:v>142.3</c:v>
                </c:pt>
                <c:pt idx="6">
                  <c:v>146.35</c:v>
                </c:pt>
                <c:pt idx="7">
                  <c:v>140.9</c:v>
                </c:pt>
                <c:pt idx="8">
                  <c:v>144.98</c:v>
                </c:pt>
                <c:pt idx="9">
                  <c:v>143.32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23445338"/>
        <c:axId val="1550495"/>
      </c:barChart>
      <c:catAx>
        <c:axId val="234453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50495"/>
        <c:crosses val="autoZero"/>
        <c:auto val="1"/>
        <c:lblAlgn val="ctr"/>
        <c:lblOffset val="100"/>
        <c:noMultiLvlLbl val="0"/>
      </c:catAx>
      <c:valAx>
        <c:axId val="15504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Kosten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4453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Ø Kraftstoffverbrauch pro Monat (L/100km)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Dashboard!D30</c:f>
              <c:strCache>
                <c:ptCount val="1"/>
                <c:pt idx="0">
                  <c:v>Verbrauch (L/100km)</c:v>
                </c:pt>
              </c:strCache>
            </c:strRef>
          </c:tx>
          <c:spPr>
            <a:solidFill>
              <a:srgbClr val="c9a84c"/>
            </a:solidFill>
            <a:ln w="28080">
              <a:solidFill>
                <a:srgbClr val="c9a84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Dashboard!$B$31:$B$42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Dashboard!$D$31:$D$42</c:f>
              <c:numCache>
                <c:formatCode>0.00" L"</c:formatCode>
                <c:ptCount val="12"/>
                <c:pt idx="0">
                  <c:v>9.98</c:v>
                </c:pt>
                <c:pt idx="1">
                  <c:v>9.05</c:v>
                </c:pt>
                <c:pt idx="2">
                  <c:v>9.21</c:v>
                </c:pt>
                <c:pt idx="3">
                  <c:v>9.16</c:v>
                </c:pt>
                <c:pt idx="4">
                  <c:v>8.96</c:v>
                </c:pt>
                <c:pt idx="5">
                  <c:v>9.08</c:v>
                </c:pt>
                <c:pt idx="6">
                  <c:v>9.18</c:v>
                </c:pt>
                <c:pt idx="7">
                  <c:v>8.88</c:v>
                </c:pt>
                <c:pt idx="8">
                  <c:v>9.17</c:v>
                </c:pt>
                <c:pt idx="9">
                  <c:v>8.91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1515692"/>
        <c:axId val="95482403"/>
      </c:lineChart>
      <c:catAx>
        <c:axId val="7151569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482403"/>
        <c:crosses val="autoZero"/>
        <c:auto val="1"/>
        <c:lblAlgn val="ctr"/>
        <c:lblOffset val="100"/>
        <c:noMultiLvlLbl val="0"/>
      </c:catAx>
      <c:valAx>
        <c:axId val="954824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L/100km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&quot; L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51569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9</xdr:col>
      <xdr:colOff>588960</xdr:colOff>
      <xdr:row>31</xdr:row>
      <xdr:rowOff>128520</xdr:rowOff>
    </xdr:to>
    <xdr:graphicFrame>
      <xdr:nvGraphicFramePr>
        <xdr:cNvPr id="0" name="Chart 1"/>
        <xdr:cNvGraphicFramePr/>
      </xdr:nvGraphicFramePr>
      <xdr:xfrm>
        <a:off x="211320" y="2104920"/>
        <a:ext cx="791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9</xdr:row>
      <xdr:rowOff>0</xdr:rowOff>
    </xdr:from>
    <xdr:to>
      <xdr:col>16</xdr:col>
      <xdr:colOff>280800</xdr:colOff>
      <xdr:row>31</xdr:row>
      <xdr:rowOff>128520</xdr:rowOff>
    </xdr:to>
    <xdr:graphicFrame>
      <xdr:nvGraphicFramePr>
        <xdr:cNvPr id="1" name="Chart 2"/>
        <xdr:cNvGraphicFramePr/>
      </xdr:nvGraphicFramePr>
      <xdr:xfrm>
        <a:off x="4793040" y="2104920"/>
        <a:ext cx="791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E4A"/>
    <pageSetUpPr fitToPage="true"/>
  </sheetPr>
  <dimension ref="A1:K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4" min="3" style="0" width="13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8" min="7" style="0" width="13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8"/>
  </cols>
  <sheetData>
    <row r="1" customFormat="false" ht="7.5" hidden="false" customHeight="true" outlineLevel="0" collapsed="false"/>
    <row r="2" customFormat="false" ht="5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9.75" hidden="false" customHeight="true" outlineLevel="0" collapsed="false"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1.75" hidden="false" customHeight="true" outlineLevel="0" collapsed="false">
      <c r="B4" s="3" t="s">
        <v>1</v>
      </c>
      <c r="C4" s="3"/>
      <c r="D4" s="3"/>
      <c r="E4" s="4" t="s">
        <v>2</v>
      </c>
      <c r="F4" s="4"/>
      <c r="G4" s="4"/>
      <c r="H4" s="3" t="s">
        <v>3</v>
      </c>
      <c r="I4" s="3"/>
      <c r="J4" s="4" t="s">
        <v>4</v>
      </c>
      <c r="K4" s="4"/>
    </row>
    <row r="5" customFormat="false" ht="36" hidden="false" customHeight="true" outlineLevel="0" collapsed="false">
      <c r="A5" s="5"/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</row>
    <row r="6" customFormat="false" ht="18" hidden="false" customHeight="true" outlineLevel="0" collapsed="false">
      <c r="A6" s="6" t="n">
        <v>1</v>
      </c>
      <c r="B6" s="7" t="s">
        <v>15</v>
      </c>
      <c r="C6" s="8" t="n">
        <v>48230</v>
      </c>
      <c r="D6" s="8" t="n">
        <v>48612</v>
      </c>
      <c r="E6" s="9" t="s">
        <v>16</v>
      </c>
      <c r="F6" s="7" t="s">
        <v>17</v>
      </c>
      <c r="G6" s="10" t="n">
        <v>42.5</v>
      </c>
      <c r="H6" s="11" t="n">
        <v>1.679</v>
      </c>
      <c r="I6" s="12" t="n">
        <f aca="false">G6*H6</f>
        <v>71.3575</v>
      </c>
      <c r="J6" s="13" t="n">
        <f aca="false">IFERROR(G6/(D6-C6)*100,"")</f>
        <v>11.1256544502618</v>
      </c>
      <c r="K6" s="8" t="str">
        <f aca="false">IFERROR(Fahrzeugdaten!$B$5/J6*100,"")</f>
        <v/>
      </c>
    </row>
    <row r="7" customFormat="false" ht="18" hidden="false" customHeight="true" outlineLevel="0" collapsed="false">
      <c r="A7" s="14" t="n">
        <v>2</v>
      </c>
      <c r="B7" s="15" t="s">
        <v>18</v>
      </c>
      <c r="C7" s="16" t="n">
        <v>48612</v>
      </c>
      <c r="D7" s="16" t="n">
        <v>49044</v>
      </c>
      <c r="E7" s="17" t="s">
        <v>19</v>
      </c>
      <c r="F7" s="15" t="s">
        <v>17</v>
      </c>
      <c r="G7" s="18" t="n">
        <v>38.2</v>
      </c>
      <c r="H7" s="19" t="n">
        <v>1.689</v>
      </c>
      <c r="I7" s="20" t="n">
        <f aca="false">G7*H7</f>
        <v>64.5198</v>
      </c>
      <c r="J7" s="21" t="n">
        <f aca="false">IFERROR(G7/(D7-C7)*100,"")</f>
        <v>8.84259259259259</v>
      </c>
      <c r="K7" s="16" t="str">
        <f aca="false">IFERROR(Fahrzeugdaten!$B$5/J7*100,"")</f>
        <v/>
      </c>
    </row>
    <row r="8" customFormat="false" ht="18" hidden="false" customHeight="true" outlineLevel="0" collapsed="false">
      <c r="A8" s="6" t="n">
        <v>3</v>
      </c>
      <c r="B8" s="7" t="s">
        <v>20</v>
      </c>
      <c r="C8" s="8" t="n">
        <v>49044</v>
      </c>
      <c r="D8" s="8" t="n">
        <v>49501</v>
      </c>
      <c r="E8" s="9" t="s">
        <v>21</v>
      </c>
      <c r="F8" s="7" t="s">
        <v>17</v>
      </c>
      <c r="G8" s="10" t="n">
        <v>44.1</v>
      </c>
      <c r="H8" s="11" t="n">
        <v>1.699</v>
      </c>
      <c r="I8" s="12" t="n">
        <f aca="false">G8*H8</f>
        <v>74.9259</v>
      </c>
      <c r="J8" s="13" t="n">
        <f aca="false">IFERROR(G8/(D8-C8)*100,"")</f>
        <v>9.64989059080963</v>
      </c>
      <c r="K8" s="8" t="str">
        <f aca="false">IFERROR(Fahrzeugdaten!$B$5/J8*100,"")</f>
        <v/>
      </c>
    </row>
    <row r="9" customFormat="false" ht="18" hidden="false" customHeight="true" outlineLevel="0" collapsed="false">
      <c r="A9" s="14" t="n">
        <v>4</v>
      </c>
      <c r="B9" s="15" t="s">
        <v>22</v>
      </c>
      <c r="C9" s="16" t="n">
        <v>49501</v>
      </c>
      <c r="D9" s="16" t="n">
        <v>49983</v>
      </c>
      <c r="E9" s="17" t="s">
        <v>23</v>
      </c>
      <c r="F9" s="15" t="s">
        <v>17</v>
      </c>
      <c r="G9" s="18" t="n">
        <v>40.7</v>
      </c>
      <c r="H9" s="19" t="n">
        <v>1.675</v>
      </c>
      <c r="I9" s="20" t="n">
        <f aca="false">G9*H9</f>
        <v>68.1725</v>
      </c>
      <c r="J9" s="21" t="n">
        <f aca="false">IFERROR(G9/(D9-C9)*100,"")</f>
        <v>8.44398340248963</v>
      </c>
      <c r="K9" s="16" t="str">
        <f aca="false">IFERROR(Fahrzeugdaten!$B$5/J9*100,"")</f>
        <v/>
      </c>
    </row>
    <row r="10" customFormat="false" ht="18" hidden="false" customHeight="true" outlineLevel="0" collapsed="false">
      <c r="A10" s="6" t="n">
        <v>5</v>
      </c>
      <c r="B10" s="7" t="s">
        <v>24</v>
      </c>
      <c r="C10" s="8" t="n">
        <v>49983</v>
      </c>
      <c r="D10" s="8" t="n">
        <v>50438</v>
      </c>
      <c r="E10" s="9" t="s">
        <v>25</v>
      </c>
      <c r="F10" s="7" t="s">
        <v>17</v>
      </c>
      <c r="G10" s="10" t="n">
        <v>43</v>
      </c>
      <c r="H10" s="11" t="n">
        <v>1.709</v>
      </c>
      <c r="I10" s="12" t="n">
        <f aca="false">G10*H10</f>
        <v>73.487</v>
      </c>
      <c r="J10" s="13" t="n">
        <f aca="false">IFERROR(G10/(D10-C10)*100,"")</f>
        <v>9.45054945054945</v>
      </c>
      <c r="K10" s="8" t="str">
        <f aca="false">IFERROR(Fahrzeugdaten!$B$5/J10*100,"")</f>
        <v/>
      </c>
    </row>
    <row r="11" customFormat="false" ht="18" hidden="false" customHeight="true" outlineLevel="0" collapsed="false">
      <c r="A11" s="14" t="n">
        <v>6</v>
      </c>
      <c r="B11" s="15" t="s">
        <v>26</v>
      </c>
      <c r="C11" s="16" t="n">
        <v>50438</v>
      </c>
      <c r="D11" s="16" t="n">
        <v>50901</v>
      </c>
      <c r="E11" s="17" t="s">
        <v>27</v>
      </c>
      <c r="F11" s="15" t="s">
        <v>17</v>
      </c>
      <c r="G11" s="18" t="n">
        <v>41.5</v>
      </c>
      <c r="H11" s="19" t="n">
        <v>1.719</v>
      </c>
      <c r="I11" s="20" t="n">
        <f aca="false">G11*H11</f>
        <v>71.3385</v>
      </c>
      <c r="J11" s="21" t="n">
        <f aca="false">IFERROR(G11/(D11-C11)*100,"")</f>
        <v>8.96328293736501</v>
      </c>
      <c r="K11" s="16" t="str">
        <f aca="false">IFERROR(Fahrzeugdaten!$B$5/J11*100,"")</f>
        <v/>
      </c>
    </row>
    <row r="12" customFormat="false" ht="18" hidden="false" customHeight="true" outlineLevel="0" collapsed="false">
      <c r="A12" s="6" t="n">
        <v>7</v>
      </c>
      <c r="B12" s="7" t="s">
        <v>28</v>
      </c>
      <c r="C12" s="8" t="n">
        <v>50901</v>
      </c>
      <c r="D12" s="8" t="n">
        <v>51356</v>
      </c>
      <c r="E12" s="9" t="s">
        <v>29</v>
      </c>
      <c r="F12" s="7" t="s">
        <v>17</v>
      </c>
      <c r="G12" s="10" t="n">
        <v>39.8</v>
      </c>
      <c r="H12" s="11" t="n">
        <v>1.695</v>
      </c>
      <c r="I12" s="12" t="n">
        <f aca="false">G12*H12</f>
        <v>67.461</v>
      </c>
      <c r="J12" s="13" t="n">
        <f aca="false">IFERROR(G12/(D12-C12)*100,"")</f>
        <v>8.74725274725275</v>
      </c>
      <c r="K12" s="8" t="str">
        <f aca="false">IFERROR(Fahrzeugdaten!$B$5/J12*100,"")</f>
        <v/>
      </c>
    </row>
    <row r="13" customFormat="false" ht="18" hidden="false" customHeight="true" outlineLevel="0" collapsed="false">
      <c r="A13" s="14" t="n">
        <v>8</v>
      </c>
      <c r="B13" s="15" t="s">
        <v>30</v>
      </c>
      <c r="C13" s="16" t="n">
        <v>51356</v>
      </c>
      <c r="D13" s="16" t="n">
        <v>51822</v>
      </c>
      <c r="E13" s="17" t="s">
        <v>31</v>
      </c>
      <c r="F13" s="15" t="s">
        <v>17</v>
      </c>
      <c r="G13" s="18" t="n">
        <v>44.6</v>
      </c>
      <c r="H13" s="19" t="n">
        <v>1.685</v>
      </c>
      <c r="I13" s="20" t="n">
        <f aca="false">G13*H13</f>
        <v>75.151</v>
      </c>
      <c r="J13" s="21" t="n">
        <f aca="false">IFERROR(G13/(D13-C13)*100,"")</f>
        <v>9.57081545064378</v>
      </c>
      <c r="K13" s="16" t="str">
        <f aca="false">IFERROR(Fahrzeugdaten!$B$5/J13*100,"")</f>
        <v/>
      </c>
    </row>
    <row r="14" customFormat="false" ht="18" hidden="false" customHeight="true" outlineLevel="0" collapsed="false">
      <c r="A14" s="6" t="n">
        <v>9</v>
      </c>
      <c r="B14" s="7" t="s">
        <v>32</v>
      </c>
      <c r="C14" s="8" t="n">
        <v>51822</v>
      </c>
      <c r="D14" s="8" t="n">
        <v>52290</v>
      </c>
      <c r="E14" s="9" t="s">
        <v>33</v>
      </c>
      <c r="F14" s="7" t="s">
        <v>17</v>
      </c>
      <c r="G14" s="10" t="n">
        <v>42.3</v>
      </c>
      <c r="H14" s="11" t="n">
        <v>1.699</v>
      </c>
      <c r="I14" s="12" t="n">
        <f aca="false">G14*H14</f>
        <v>71.8677</v>
      </c>
      <c r="J14" s="13" t="n">
        <f aca="false">IFERROR(G14/(D14-C14)*100,"")</f>
        <v>9.03846153846154</v>
      </c>
      <c r="K14" s="8" t="str">
        <f aca="false">IFERROR(Fahrzeugdaten!$B$5/J14*100,"")</f>
        <v/>
      </c>
    </row>
    <row r="15" customFormat="false" ht="18" hidden="false" customHeight="true" outlineLevel="0" collapsed="false">
      <c r="A15" s="14" t="n">
        <v>10</v>
      </c>
      <c r="B15" s="15" t="s">
        <v>34</v>
      </c>
      <c r="C15" s="16" t="n">
        <v>52290</v>
      </c>
      <c r="D15" s="16" t="n">
        <v>52751</v>
      </c>
      <c r="E15" s="17" t="s">
        <v>35</v>
      </c>
      <c r="F15" s="15" t="s">
        <v>17</v>
      </c>
      <c r="G15" s="18" t="n">
        <v>40.9</v>
      </c>
      <c r="H15" s="19" t="n">
        <v>1.689</v>
      </c>
      <c r="I15" s="20" t="n">
        <f aca="false">G15*H15</f>
        <v>69.0801</v>
      </c>
      <c r="J15" s="21" t="n">
        <f aca="false">IFERROR(G15/(D15-C15)*100,"")</f>
        <v>8.87201735357918</v>
      </c>
      <c r="K15" s="16" t="str">
        <f aca="false">IFERROR(Fahrzeugdaten!$B$5/J15*100,"")</f>
        <v/>
      </c>
    </row>
    <row r="16" customFormat="false" ht="18" hidden="false" customHeight="true" outlineLevel="0" collapsed="false">
      <c r="A16" s="6" t="n">
        <v>11</v>
      </c>
      <c r="B16" s="7" t="s">
        <v>36</v>
      </c>
      <c r="C16" s="8" t="n">
        <v>52751</v>
      </c>
      <c r="D16" s="8" t="n">
        <v>53215</v>
      </c>
      <c r="E16" s="9" t="s">
        <v>37</v>
      </c>
      <c r="F16" s="7" t="s">
        <v>17</v>
      </c>
      <c r="G16" s="10" t="n">
        <v>43.8</v>
      </c>
      <c r="H16" s="11" t="n">
        <v>1.679</v>
      </c>
      <c r="I16" s="12" t="n">
        <f aca="false">G16*H16</f>
        <v>73.5402</v>
      </c>
      <c r="J16" s="13" t="n">
        <f aca="false">IFERROR(G16/(D16-C16)*100,"")</f>
        <v>9.43965517241379</v>
      </c>
      <c r="K16" s="8" t="str">
        <f aca="false">IFERROR(Fahrzeugdaten!$B$5/J16*100,"")</f>
        <v/>
      </c>
    </row>
    <row r="17" customFormat="false" ht="18" hidden="false" customHeight="true" outlineLevel="0" collapsed="false">
      <c r="A17" s="14" t="n">
        <v>12</v>
      </c>
      <c r="B17" s="15" t="s">
        <v>38</v>
      </c>
      <c r="C17" s="16" t="n">
        <v>53215</v>
      </c>
      <c r="D17" s="16" t="n">
        <v>53688</v>
      </c>
      <c r="E17" s="17" t="s">
        <v>39</v>
      </c>
      <c r="F17" s="15" t="s">
        <v>17</v>
      </c>
      <c r="G17" s="18" t="n">
        <v>41.2</v>
      </c>
      <c r="H17" s="19" t="n">
        <v>1.669</v>
      </c>
      <c r="I17" s="20" t="n">
        <f aca="false">G17*H17</f>
        <v>68.7628</v>
      </c>
      <c r="J17" s="21" t="n">
        <f aca="false">IFERROR(G17/(D17-C17)*100,"")</f>
        <v>8.71035940803383</v>
      </c>
      <c r="K17" s="16" t="str">
        <f aca="false">IFERROR(Fahrzeugdaten!$B$5/J17*100,"")</f>
        <v/>
      </c>
    </row>
    <row r="18" customFormat="false" ht="18" hidden="false" customHeight="true" outlineLevel="0" collapsed="false">
      <c r="A18" s="6" t="n">
        <v>13</v>
      </c>
      <c r="B18" s="7" t="s">
        <v>40</v>
      </c>
      <c r="C18" s="8" t="n">
        <v>53688</v>
      </c>
      <c r="D18" s="8" t="n">
        <v>54162</v>
      </c>
      <c r="E18" s="9" t="s">
        <v>41</v>
      </c>
      <c r="F18" s="7" t="s">
        <v>17</v>
      </c>
      <c r="G18" s="10" t="n">
        <v>44</v>
      </c>
      <c r="H18" s="11" t="n">
        <v>1.685</v>
      </c>
      <c r="I18" s="12" t="n">
        <f aca="false">G18*H18</f>
        <v>74.14</v>
      </c>
      <c r="J18" s="13" t="n">
        <f aca="false">IFERROR(G18/(D18-C18)*100,"")</f>
        <v>9.28270042194093</v>
      </c>
      <c r="K18" s="8" t="str">
        <f aca="false">IFERROR(Fahrzeugdaten!$B$5/J18*100,"")</f>
        <v/>
      </c>
    </row>
    <row r="19" customFormat="false" ht="18" hidden="false" customHeight="true" outlineLevel="0" collapsed="false">
      <c r="A19" s="14" t="n">
        <v>14</v>
      </c>
      <c r="B19" s="15" t="s">
        <v>42</v>
      </c>
      <c r="C19" s="16" t="n">
        <v>54162</v>
      </c>
      <c r="D19" s="16" t="n">
        <v>54631</v>
      </c>
      <c r="E19" s="17" t="s">
        <v>43</v>
      </c>
      <c r="F19" s="15" t="s">
        <v>17</v>
      </c>
      <c r="G19" s="18" t="n">
        <v>42.6</v>
      </c>
      <c r="H19" s="19" t="n">
        <v>1.695</v>
      </c>
      <c r="I19" s="20" t="n">
        <f aca="false">G19*H19</f>
        <v>72.207</v>
      </c>
      <c r="J19" s="21" t="n">
        <f aca="false">IFERROR(G19/(D19-C19)*100,"")</f>
        <v>9.08315565031983</v>
      </c>
      <c r="K19" s="16" t="str">
        <f aca="false">IFERROR(Fahrzeugdaten!$B$5/J19*100,"")</f>
        <v/>
      </c>
    </row>
    <row r="20" customFormat="false" ht="18" hidden="false" customHeight="true" outlineLevel="0" collapsed="false">
      <c r="A20" s="6" t="n">
        <v>15</v>
      </c>
      <c r="B20" s="7" t="s">
        <v>44</v>
      </c>
      <c r="C20" s="8" t="n">
        <v>54631</v>
      </c>
      <c r="D20" s="8" t="n">
        <v>55094</v>
      </c>
      <c r="E20" s="9" t="s">
        <v>45</v>
      </c>
      <c r="F20" s="7" t="s">
        <v>17</v>
      </c>
      <c r="G20" s="10" t="n">
        <v>39.5</v>
      </c>
      <c r="H20" s="11" t="n">
        <v>1.709</v>
      </c>
      <c r="I20" s="12" t="n">
        <f aca="false">G20*H20</f>
        <v>67.5055</v>
      </c>
      <c r="J20" s="13" t="n">
        <f aca="false">IFERROR(G20/(D20-C20)*100,"")</f>
        <v>8.53131749460043</v>
      </c>
      <c r="K20" s="8" t="str">
        <f aca="false">IFERROR(Fahrzeugdaten!$B$5/J20*100,"")</f>
        <v/>
      </c>
    </row>
    <row r="21" customFormat="false" ht="18" hidden="false" customHeight="true" outlineLevel="0" collapsed="false">
      <c r="A21" s="14" t="n">
        <v>16</v>
      </c>
      <c r="B21" s="15" t="s">
        <v>46</v>
      </c>
      <c r="C21" s="16" t="n">
        <v>55094</v>
      </c>
      <c r="D21" s="16" t="n">
        <v>55562</v>
      </c>
      <c r="E21" s="17" t="s">
        <v>47</v>
      </c>
      <c r="F21" s="15" t="s">
        <v>17</v>
      </c>
      <c r="G21" s="18" t="n">
        <v>43.2</v>
      </c>
      <c r="H21" s="19" t="n">
        <v>1.699</v>
      </c>
      <c r="I21" s="20" t="n">
        <f aca="false">G21*H21</f>
        <v>73.3968</v>
      </c>
      <c r="J21" s="21" t="n">
        <f aca="false">IFERROR(G21/(D21-C21)*100,"")</f>
        <v>9.23076923076923</v>
      </c>
      <c r="K21" s="16" t="str">
        <f aca="false">IFERROR(Fahrzeugdaten!$B$5/J21*100,"")</f>
        <v/>
      </c>
    </row>
    <row r="22" customFormat="false" ht="18" hidden="false" customHeight="true" outlineLevel="0" collapsed="false">
      <c r="A22" s="6" t="n">
        <v>17</v>
      </c>
      <c r="B22" s="7" t="s">
        <v>48</v>
      </c>
      <c r="C22" s="8" t="n">
        <v>55562</v>
      </c>
      <c r="D22" s="8" t="n">
        <v>56034</v>
      </c>
      <c r="E22" s="9" t="s">
        <v>49</v>
      </c>
      <c r="F22" s="7" t="s">
        <v>17</v>
      </c>
      <c r="G22" s="10" t="n">
        <v>41.8</v>
      </c>
      <c r="H22" s="11" t="n">
        <v>1.689</v>
      </c>
      <c r="I22" s="12" t="n">
        <f aca="false">G22*H22</f>
        <v>70.6002</v>
      </c>
      <c r="J22" s="13" t="n">
        <f aca="false">IFERROR(G22/(D22-C22)*100,"")</f>
        <v>8.85593220338983</v>
      </c>
      <c r="K22" s="8" t="str">
        <f aca="false">IFERROR(Fahrzeugdaten!$B$5/J22*100,"")</f>
        <v/>
      </c>
    </row>
    <row r="23" customFormat="false" ht="18" hidden="false" customHeight="true" outlineLevel="0" collapsed="false">
      <c r="A23" s="14" t="n">
        <v>18</v>
      </c>
      <c r="B23" s="15" t="s">
        <v>50</v>
      </c>
      <c r="C23" s="16" t="n">
        <v>56034</v>
      </c>
      <c r="D23" s="16" t="n">
        <v>56501</v>
      </c>
      <c r="E23" s="17" t="s">
        <v>51</v>
      </c>
      <c r="F23" s="15" t="s">
        <v>17</v>
      </c>
      <c r="G23" s="18" t="n">
        <v>44.3</v>
      </c>
      <c r="H23" s="19" t="n">
        <v>1.679</v>
      </c>
      <c r="I23" s="20" t="n">
        <f aca="false">G23*H23</f>
        <v>74.3797</v>
      </c>
      <c r="J23" s="21" t="n">
        <f aca="false">IFERROR(G23/(D23-C23)*100,"")</f>
        <v>9.48608137044968</v>
      </c>
      <c r="K23" s="16" t="str">
        <f aca="false">IFERROR(Fahrzeugdaten!$B$5/J23*100,"")</f>
        <v/>
      </c>
    </row>
    <row r="24" customFormat="false" ht="18" hidden="false" customHeight="true" outlineLevel="0" collapsed="false">
      <c r="A24" s="6" t="n">
        <v>19</v>
      </c>
      <c r="B24" s="7" t="s">
        <v>52</v>
      </c>
      <c r="C24" s="8" t="n">
        <v>56501</v>
      </c>
      <c r="D24" s="8" t="n">
        <v>56970</v>
      </c>
      <c r="E24" s="9" t="s">
        <v>53</v>
      </c>
      <c r="F24" s="7" t="s">
        <v>17</v>
      </c>
      <c r="G24" s="10" t="n">
        <v>40.6</v>
      </c>
      <c r="H24" s="11" t="n">
        <v>1.699</v>
      </c>
      <c r="I24" s="12" t="n">
        <f aca="false">G24*H24</f>
        <v>68.9794</v>
      </c>
      <c r="J24" s="13" t="n">
        <f aca="false">IFERROR(G24/(D24-C24)*100,"")</f>
        <v>8.65671641791045</v>
      </c>
      <c r="K24" s="8" t="str">
        <f aca="false">IFERROR(Fahrzeugdaten!$B$5/J24*100,"")</f>
        <v/>
      </c>
    </row>
    <row r="25" customFormat="false" ht="18" hidden="false" customHeight="true" outlineLevel="0" collapsed="false">
      <c r="A25" s="14" t="n">
        <v>20</v>
      </c>
      <c r="B25" s="15" t="s">
        <v>54</v>
      </c>
      <c r="C25" s="16" t="n">
        <v>56970</v>
      </c>
      <c r="D25" s="16" t="n">
        <v>57445</v>
      </c>
      <c r="E25" s="17" t="s">
        <v>55</v>
      </c>
      <c r="F25" s="15" t="s">
        <v>17</v>
      </c>
      <c r="G25" s="18" t="n">
        <v>43.5</v>
      </c>
      <c r="H25" s="19" t="n">
        <v>1.709</v>
      </c>
      <c r="I25" s="20" t="n">
        <f aca="false">G25*H25</f>
        <v>74.3415</v>
      </c>
      <c r="J25" s="21" t="n">
        <f aca="false">IFERROR(G25/(D25-C25)*100,"")</f>
        <v>9.1578947368421</v>
      </c>
      <c r="K25" s="16" t="str">
        <f aca="false">IFERROR(Fahrzeugdaten!$B$5/J25*100,"")</f>
        <v/>
      </c>
    </row>
    <row r="26" customFormat="false" ht="21.75" hidden="false" customHeight="true" outlineLevel="0" collapsed="false">
      <c r="A26" s="22"/>
      <c r="B26" s="22" t="s">
        <v>56</v>
      </c>
      <c r="C26" s="22"/>
      <c r="D26" s="22"/>
      <c r="E26" s="22"/>
      <c r="F26" s="22"/>
      <c r="G26" s="23" t="n">
        <f aca="false">SUM(G6:G25)</f>
        <v>842.1</v>
      </c>
      <c r="H26" s="24" t="n">
        <f aca="false">AVERAGE(H6:H25)</f>
        <v>1.6925</v>
      </c>
      <c r="I26" s="25" t="n">
        <f aca="false">SUM(I6:I25)</f>
        <v>1425.2141</v>
      </c>
      <c r="J26" s="23" t="n">
        <f aca="false">AVERAGE(J6:J25)</f>
        <v>9.15695413103377</v>
      </c>
      <c r="K26" s="26" t="str">
        <f aca="false">IFERROR(AVERAGE(K6:K25),"")</f>
        <v/>
      </c>
    </row>
    <row r="28" customFormat="false" ht="30" hidden="false" customHeight="true" outlineLevel="0" collapsed="false">
      <c r="B28" s="27" t="s">
        <v>57</v>
      </c>
      <c r="C28" s="27"/>
      <c r="D28" s="27"/>
      <c r="E28" s="27"/>
      <c r="F28" s="27"/>
      <c r="G28" s="27"/>
      <c r="H28" s="27"/>
      <c r="I28" s="27"/>
      <c r="J28" s="27"/>
      <c r="K28" s="27"/>
    </row>
  </sheetData>
  <mergeCells count="7">
    <mergeCell ref="B2:K2"/>
    <mergeCell ref="B4:D4"/>
    <mergeCell ref="E4:G4"/>
    <mergeCell ref="H4:I4"/>
    <mergeCell ref="J4:K4"/>
    <mergeCell ref="B26:F26"/>
    <mergeCell ref="B28:K28"/>
  </mergeCells>
  <conditionalFormatting sqref="J6:J25">
    <cfRule type="colorScale" priority="2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9F"/>
    <pageSetUpPr fitToPage="true"/>
  </sheetPr>
  <dimension ref="B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5" min="4" style="0" width="20"/>
  </cols>
  <sheetData>
    <row r="1" customFormat="false" ht="7.5" hidden="false" customHeight="true" outlineLevel="0" collapsed="false"/>
    <row r="2" customFormat="false" ht="48" hidden="false" customHeight="true" outlineLevel="0" collapsed="false">
      <c r="B2" s="28" t="s">
        <v>58</v>
      </c>
      <c r="C2" s="28"/>
      <c r="D2" s="28"/>
      <c r="E2" s="28"/>
    </row>
    <row r="3" customFormat="false" ht="9.75" hidden="false" customHeight="true" outlineLevel="0" collapsed="false">
      <c r="B3" s="29"/>
      <c r="C3" s="29"/>
      <c r="D3" s="29"/>
      <c r="E3" s="29"/>
    </row>
    <row r="4" customFormat="false" ht="19.5" hidden="false" customHeight="true" outlineLevel="0" collapsed="false">
      <c r="B4" s="30" t="s">
        <v>59</v>
      </c>
      <c r="C4" s="30"/>
      <c r="D4" s="30"/>
      <c r="E4" s="30"/>
    </row>
    <row r="5" customFormat="false" ht="18.75" hidden="false" customHeight="true" outlineLevel="0" collapsed="false">
      <c r="B5" s="31" t="s">
        <v>60</v>
      </c>
      <c r="C5" s="32" t="s">
        <v>61</v>
      </c>
      <c r="D5" s="33"/>
      <c r="E5" s="34" t="s">
        <v>62</v>
      </c>
    </row>
    <row r="6" customFormat="false" ht="18.75" hidden="false" customHeight="true" outlineLevel="0" collapsed="false">
      <c r="B6" s="31" t="s">
        <v>63</v>
      </c>
      <c r="C6" s="32" t="s">
        <v>64</v>
      </c>
      <c r="D6" s="33"/>
      <c r="E6" s="34" t="s">
        <v>65</v>
      </c>
    </row>
    <row r="7" customFormat="false" ht="18.75" hidden="false" customHeight="true" outlineLevel="0" collapsed="false">
      <c r="B7" s="31" t="s">
        <v>66</v>
      </c>
      <c r="C7" s="32" t="s">
        <v>67</v>
      </c>
      <c r="D7" s="33"/>
      <c r="E7" s="34" t="s">
        <v>68</v>
      </c>
    </row>
    <row r="8" customFormat="false" ht="18.75" hidden="false" customHeight="true" outlineLevel="0" collapsed="false">
      <c r="B8" s="31" t="s">
        <v>69</v>
      </c>
      <c r="C8" s="32" t="n">
        <v>2021</v>
      </c>
      <c r="D8" s="33"/>
      <c r="E8" s="34" t="s">
        <v>70</v>
      </c>
    </row>
    <row r="9" customFormat="false" ht="18.75" hidden="false" customHeight="true" outlineLevel="0" collapsed="false">
      <c r="B9" s="31" t="s">
        <v>71</v>
      </c>
      <c r="C9" s="32" t="s">
        <v>17</v>
      </c>
      <c r="D9" s="33"/>
      <c r="E9" s="34" t="s">
        <v>72</v>
      </c>
    </row>
    <row r="10" customFormat="false" ht="18.75" hidden="false" customHeight="true" outlineLevel="0" collapsed="false">
      <c r="B10" s="31" t="s">
        <v>73</v>
      </c>
      <c r="C10" s="32" t="n">
        <v>70</v>
      </c>
      <c r="D10" s="33" t="s">
        <v>74</v>
      </c>
      <c r="E10" s="34" t="s">
        <v>75</v>
      </c>
    </row>
    <row r="11" customFormat="false" ht="18.75" hidden="false" customHeight="true" outlineLevel="0" collapsed="false">
      <c r="B11" s="31" t="s">
        <v>76</v>
      </c>
      <c r="C11" s="32" t="n">
        <v>150</v>
      </c>
      <c r="D11" s="33" t="s">
        <v>77</v>
      </c>
      <c r="E11" s="34"/>
    </row>
    <row r="12" customFormat="false" ht="18.75" hidden="false" customHeight="true" outlineLevel="0" collapsed="false">
      <c r="B12" s="31" t="s">
        <v>78</v>
      </c>
      <c r="C12" s="32" t="n">
        <v>1968</v>
      </c>
      <c r="D12" s="33" t="s">
        <v>79</v>
      </c>
      <c r="E12" s="34"/>
    </row>
    <row r="13" customFormat="false" ht="18.75" hidden="false" customHeight="true" outlineLevel="0" collapsed="false">
      <c r="B13" s="31" t="s">
        <v>80</v>
      </c>
      <c r="C13" s="32" t="n">
        <v>48230</v>
      </c>
      <c r="D13" s="33" t="s">
        <v>81</v>
      </c>
      <c r="E13" s="34" t="s">
        <v>82</v>
      </c>
    </row>
    <row r="15" customFormat="false" ht="19.5" hidden="false" customHeight="true" outlineLevel="0" collapsed="false">
      <c r="B15" s="30" t="s">
        <v>83</v>
      </c>
      <c r="C15" s="30"/>
      <c r="D15" s="30"/>
      <c r="E15" s="30"/>
    </row>
    <row r="16" customFormat="false" ht="18.75" hidden="false" customHeight="true" outlineLevel="0" collapsed="false">
      <c r="B16" s="31" t="s">
        <v>84</v>
      </c>
      <c r="C16" s="32" t="n">
        <v>9.2</v>
      </c>
      <c r="D16" s="33" t="s">
        <v>85</v>
      </c>
      <c r="E16" s="34" t="s">
        <v>86</v>
      </c>
    </row>
    <row r="17" customFormat="false" ht="18.75" hidden="false" customHeight="true" outlineLevel="0" collapsed="false">
      <c r="B17" s="31" t="s">
        <v>87</v>
      </c>
      <c r="C17" s="32" t="n">
        <v>7.1</v>
      </c>
      <c r="D17" s="33" t="s">
        <v>85</v>
      </c>
      <c r="E17" s="34" t="s">
        <v>88</v>
      </c>
    </row>
    <row r="18" customFormat="false" ht="18.75" hidden="false" customHeight="true" outlineLevel="0" collapsed="false">
      <c r="B18" s="31" t="s">
        <v>89</v>
      </c>
      <c r="C18" s="32" t="n">
        <v>7.9</v>
      </c>
      <c r="D18" s="33" t="s">
        <v>85</v>
      </c>
      <c r="E18" s="34" t="s">
        <v>90</v>
      </c>
    </row>
    <row r="20" customFormat="false" ht="19.5" hidden="false" customHeight="true" outlineLevel="0" collapsed="false">
      <c r="B20" s="30" t="s">
        <v>91</v>
      </c>
      <c r="C20" s="30"/>
      <c r="D20" s="30"/>
      <c r="E20" s="30"/>
    </row>
    <row r="21" customFormat="false" ht="18.75" hidden="false" customHeight="true" outlineLevel="0" collapsed="false">
      <c r="B21" s="31" t="s">
        <v>92</v>
      </c>
      <c r="C21" s="35" t="n">
        <f aca="false">Tankbuch!D25-Tankbuch!C6</f>
        <v>9215</v>
      </c>
      <c r="D21" s="33" t="s">
        <v>81</v>
      </c>
      <c r="E21" s="33" t="s">
        <v>93</v>
      </c>
    </row>
    <row r="22" customFormat="false" ht="18.75" hidden="false" customHeight="true" outlineLevel="0" collapsed="false">
      <c r="B22" s="31" t="s">
        <v>94</v>
      </c>
      <c r="C22" s="36" t="n">
        <f aca="false">SUM(Tankbuch!I6:I25)</f>
        <v>1425.2141</v>
      </c>
      <c r="D22" s="33" t="s">
        <v>95</v>
      </c>
      <c r="E22" s="33" t="s">
        <v>96</v>
      </c>
    </row>
    <row r="23" customFormat="false" ht="18.75" hidden="false" customHeight="true" outlineLevel="0" collapsed="false">
      <c r="B23" s="31" t="s">
        <v>97</v>
      </c>
      <c r="C23" s="37" t="n">
        <f aca="false">AVERAGE(Tankbuch!J6:J25)</f>
        <v>9.15695413103377</v>
      </c>
      <c r="D23" s="33" t="s">
        <v>85</v>
      </c>
      <c r="E23" s="33" t="s">
        <v>98</v>
      </c>
    </row>
    <row r="24" customFormat="false" ht="18.75" hidden="false" customHeight="true" outlineLevel="0" collapsed="false">
      <c r="B24" s="31" t="s">
        <v>99</v>
      </c>
      <c r="C24" s="38" t="str">
        <f aca="false">IFERROR(B22/B21,"")</f>
        <v/>
      </c>
      <c r="D24" s="33" t="s">
        <v>100</v>
      </c>
      <c r="E24" s="33" t="s">
        <v>101</v>
      </c>
    </row>
    <row r="27" customFormat="false" ht="19.5" hidden="false" customHeight="true" outlineLevel="0" collapsed="false">
      <c r="B27" s="27" t="s">
        <v>102</v>
      </c>
      <c r="C27" s="27"/>
      <c r="D27" s="27"/>
      <c r="E27" s="27"/>
    </row>
  </sheetData>
  <mergeCells count="5">
    <mergeCell ref="B2:E2"/>
    <mergeCell ref="B4:E4"/>
    <mergeCell ref="B15:E15"/>
    <mergeCell ref="B20:E20"/>
    <mergeCell ref="B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4C"/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6" min="3" style="0" width="14"/>
    <col collapsed="false" customWidth="true" hidden="false" outlineLevel="0" max="7" min="7" style="0" width="16"/>
    <col collapsed="false" customWidth="true" hidden="false" outlineLevel="0" max="8" min="8" style="0" width="18"/>
  </cols>
  <sheetData>
    <row r="1" customFormat="false" ht="7.5" hidden="false" customHeight="true" outlineLevel="0" collapsed="false"/>
    <row r="2" customFormat="false" ht="48" hidden="false" customHeight="true" outlineLevel="0" collapsed="false">
      <c r="B2" s="28" t="s">
        <v>103</v>
      </c>
      <c r="C2" s="28"/>
      <c r="D2" s="28"/>
      <c r="E2" s="28"/>
      <c r="F2" s="28"/>
      <c r="G2" s="28"/>
      <c r="H2" s="28"/>
    </row>
    <row r="3" customFormat="false" ht="9.75" hidden="false" customHeight="true" outlineLevel="0" collapsed="false">
      <c r="B3" s="29"/>
      <c r="C3" s="29"/>
      <c r="D3" s="29"/>
      <c r="E3" s="29"/>
      <c r="F3" s="29"/>
      <c r="G3" s="29"/>
      <c r="H3" s="29"/>
    </row>
    <row r="4" customFormat="false" ht="33.75" hidden="false" customHeight="true" outlineLevel="0" collapsed="false">
      <c r="A4" s="5"/>
      <c r="B4" s="5" t="s">
        <v>104</v>
      </c>
      <c r="C4" s="5" t="s">
        <v>105</v>
      </c>
      <c r="D4" s="5" t="s">
        <v>106</v>
      </c>
      <c r="E4" s="5" t="s">
        <v>107</v>
      </c>
      <c r="F4" s="5" t="s">
        <v>108</v>
      </c>
      <c r="G4" s="5" t="s">
        <v>109</v>
      </c>
      <c r="H4" s="5" t="s">
        <v>110</v>
      </c>
    </row>
    <row r="5" customFormat="false" ht="18" hidden="false" customHeight="true" outlineLevel="0" collapsed="false">
      <c r="A5" s="6" t="n">
        <v>1</v>
      </c>
      <c r="B5" s="39" t="s">
        <v>111</v>
      </c>
      <c r="C5" s="40" t="n">
        <v>2</v>
      </c>
      <c r="D5" s="41" t="n">
        <v>80.7</v>
      </c>
      <c r="E5" s="42" t="n">
        <v>135.88</v>
      </c>
      <c r="F5" s="43" t="n">
        <v>1.684</v>
      </c>
      <c r="G5" s="41" t="n">
        <v>9.98</v>
      </c>
      <c r="H5" s="44" t="n">
        <v>2.08</v>
      </c>
    </row>
    <row r="6" customFormat="false" ht="18" hidden="false" customHeight="true" outlineLevel="0" collapsed="false">
      <c r="A6" s="14" t="n">
        <v>2</v>
      </c>
      <c r="B6" s="45" t="s">
        <v>112</v>
      </c>
      <c r="C6" s="46" t="n">
        <v>2</v>
      </c>
      <c r="D6" s="47" t="n">
        <v>84.8</v>
      </c>
      <c r="E6" s="48" t="n">
        <v>143.1</v>
      </c>
      <c r="F6" s="49" t="n">
        <v>1.687</v>
      </c>
      <c r="G6" s="47" t="n">
        <v>9.05</v>
      </c>
      <c r="H6" s="50" t="n">
        <v>1.15</v>
      </c>
    </row>
    <row r="7" customFormat="false" ht="18" hidden="false" customHeight="true" outlineLevel="0" collapsed="false">
      <c r="A7" s="6" t="n">
        <v>3</v>
      </c>
      <c r="B7" s="39" t="s">
        <v>113</v>
      </c>
      <c r="C7" s="40" t="n">
        <v>2</v>
      </c>
      <c r="D7" s="41" t="n">
        <v>84.5</v>
      </c>
      <c r="E7" s="42" t="n">
        <v>144.83</v>
      </c>
      <c r="F7" s="43" t="n">
        <v>1.714</v>
      </c>
      <c r="G7" s="41" t="n">
        <v>9.21</v>
      </c>
      <c r="H7" s="44" t="n">
        <v>1.31</v>
      </c>
    </row>
    <row r="8" customFormat="false" ht="18" hidden="false" customHeight="true" outlineLevel="0" collapsed="false">
      <c r="A8" s="14" t="n">
        <v>4</v>
      </c>
      <c r="B8" s="45" t="s">
        <v>114</v>
      </c>
      <c r="C8" s="46" t="n">
        <v>2</v>
      </c>
      <c r="D8" s="47" t="n">
        <v>84.4</v>
      </c>
      <c r="E8" s="48" t="n">
        <v>142.61</v>
      </c>
      <c r="F8" s="49" t="n">
        <v>1.69</v>
      </c>
      <c r="G8" s="47" t="n">
        <v>9.16</v>
      </c>
      <c r="H8" s="50" t="n">
        <v>1.26</v>
      </c>
    </row>
    <row r="9" customFormat="false" ht="18" hidden="false" customHeight="true" outlineLevel="0" collapsed="false">
      <c r="A9" s="6" t="n">
        <v>5</v>
      </c>
      <c r="B9" s="39" t="s">
        <v>115</v>
      </c>
      <c r="C9" s="40" t="n">
        <v>2</v>
      </c>
      <c r="D9" s="41" t="n">
        <v>83.2</v>
      </c>
      <c r="E9" s="42" t="n">
        <v>140.95</v>
      </c>
      <c r="F9" s="43" t="n">
        <v>1.694</v>
      </c>
      <c r="G9" s="41" t="n">
        <v>8.96</v>
      </c>
      <c r="H9" s="44" t="n">
        <v>1.06</v>
      </c>
    </row>
    <row r="10" customFormat="false" ht="18" hidden="false" customHeight="true" outlineLevel="0" collapsed="false">
      <c r="A10" s="14" t="n">
        <v>6</v>
      </c>
      <c r="B10" s="45" t="s">
        <v>116</v>
      </c>
      <c r="C10" s="46" t="n">
        <v>2</v>
      </c>
      <c r="D10" s="47" t="n">
        <v>85</v>
      </c>
      <c r="E10" s="48" t="n">
        <v>142.3</v>
      </c>
      <c r="F10" s="49" t="n">
        <v>1.674</v>
      </c>
      <c r="G10" s="47" t="n">
        <v>9.08</v>
      </c>
      <c r="H10" s="50" t="n">
        <v>1.18</v>
      </c>
    </row>
    <row r="11" customFormat="false" ht="18" hidden="false" customHeight="true" outlineLevel="0" collapsed="false">
      <c r="A11" s="6" t="n">
        <v>7</v>
      </c>
      <c r="B11" s="39" t="s">
        <v>117</v>
      </c>
      <c r="C11" s="40" t="n">
        <v>2</v>
      </c>
      <c r="D11" s="41" t="n">
        <v>86.6</v>
      </c>
      <c r="E11" s="42" t="n">
        <v>146.35</v>
      </c>
      <c r="F11" s="43" t="n">
        <v>1.69</v>
      </c>
      <c r="G11" s="41" t="n">
        <v>9.18</v>
      </c>
      <c r="H11" s="44" t="n">
        <v>1.28</v>
      </c>
    </row>
    <row r="12" customFormat="false" ht="18" hidden="false" customHeight="true" outlineLevel="0" collapsed="false">
      <c r="A12" s="14" t="n">
        <v>8</v>
      </c>
      <c r="B12" s="45" t="s">
        <v>118</v>
      </c>
      <c r="C12" s="46" t="n">
        <v>2</v>
      </c>
      <c r="D12" s="47" t="n">
        <v>82.7</v>
      </c>
      <c r="E12" s="48" t="n">
        <v>140.9</v>
      </c>
      <c r="F12" s="49" t="n">
        <v>1.704</v>
      </c>
      <c r="G12" s="47" t="n">
        <v>8.88</v>
      </c>
      <c r="H12" s="50" t="n">
        <v>0.98</v>
      </c>
    </row>
    <row r="13" customFormat="false" ht="18" hidden="false" customHeight="true" outlineLevel="0" collapsed="false">
      <c r="A13" s="6" t="n">
        <v>9</v>
      </c>
      <c r="B13" s="39" t="s">
        <v>119</v>
      </c>
      <c r="C13" s="40" t="n">
        <v>2</v>
      </c>
      <c r="D13" s="41" t="n">
        <v>86.1</v>
      </c>
      <c r="E13" s="42" t="n">
        <v>144.98</v>
      </c>
      <c r="F13" s="43" t="n">
        <v>1.684</v>
      </c>
      <c r="G13" s="41" t="n">
        <v>9.17</v>
      </c>
      <c r="H13" s="44" t="n">
        <v>1.27</v>
      </c>
    </row>
    <row r="14" customFormat="false" ht="18" hidden="false" customHeight="true" outlineLevel="0" collapsed="false">
      <c r="A14" s="14" t="n">
        <v>10</v>
      </c>
      <c r="B14" s="45" t="s">
        <v>120</v>
      </c>
      <c r="C14" s="46" t="n">
        <v>2</v>
      </c>
      <c r="D14" s="47" t="n">
        <v>84.1</v>
      </c>
      <c r="E14" s="48" t="n">
        <v>143.32</v>
      </c>
      <c r="F14" s="49" t="n">
        <v>1.704</v>
      </c>
      <c r="G14" s="47" t="n">
        <v>8.91</v>
      </c>
      <c r="H14" s="50" t="n">
        <v>1.01</v>
      </c>
    </row>
    <row r="15" customFormat="false" ht="18" hidden="false" customHeight="true" outlineLevel="0" collapsed="false">
      <c r="A15" s="6" t="n">
        <v>11</v>
      </c>
      <c r="B15" s="51" t="s">
        <v>121</v>
      </c>
      <c r="C15" s="40" t="n">
        <v>0</v>
      </c>
      <c r="D15" s="41" t="n">
        <v>0</v>
      </c>
      <c r="E15" s="42" t="n">
        <v>0</v>
      </c>
      <c r="F15" s="43" t="n">
        <v>0</v>
      </c>
      <c r="G15" s="41" t="n">
        <v>0</v>
      </c>
      <c r="H15" s="52"/>
    </row>
    <row r="16" customFormat="false" ht="18" hidden="false" customHeight="true" outlineLevel="0" collapsed="false">
      <c r="A16" s="14" t="n">
        <v>12</v>
      </c>
      <c r="B16" s="31" t="s">
        <v>122</v>
      </c>
      <c r="C16" s="46" t="n">
        <v>0</v>
      </c>
      <c r="D16" s="47" t="n">
        <v>0</v>
      </c>
      <c r="E16" s="48" t="n">
        <v>0</v>
      </c>
      <c r="F16" s="49" t="n">
        <v>0</v>
      </c>
      <c r="G16" s="47" t="n">
        <v>0</v>
      </c>
      <c r="H16" s="53"/>
    </row>
    <row r="17" customFormat="false" ht="21.75" hidden="false" customHeight="true" outlineLevel="0" collapsed="false">
      <c r="B17" s="22" t="s">
        <v>123</v>
      </c>
      <c r="C17" s="22" t="n">
        <f aca="false">SUM(C5:C16)</f>
        <v>20</v>
      </c>
      <c r="D17" s="54" t="n">
        <f aca="false">SUM(D5:D16)</f>
        <v>842.1</v>
      </c>
      <c r="E17" s="55" t="n">
        <f aca="false">SUM(E5:E16)</f>
        <v>1425.22</v>
      </c>
      <c r="F17" s="56" t="n">
        <f aca="false">AVERAGE(F5:F16)</f>
        <v>1.41041666666667</v>
      </c>
      <c r="G17" s="54" t="n">
        <f aca="false">IFERROR(SUMPRODUCT(D5:D16,G5:G16)/SUM(D5:D16),0)</f>
        <v>9.15530103313146</v>
      </c>
      <c r="H17" s="57" t="n">
        <f aca="false">G17-Fahrzeugdaten!C18</f>
        <v>1.25530103313146</v>
      </c>
    </row>
  </sheetData>
  <mergeCells count="1">
    <mergeCell ref="B2:H2"/>
  </mergeCells>
  <conditionalFormatting sqref="G5:G16">
    <cfRule type="colorScale" priority="2">
      <colorScale>
        <cfvo type="min" val="0"/>
        <cfvo type="num" val="7.9"/>
        <cfvo type="max" val="0"/>
        <color rgb="FF63BE7B"/>
        <color rgb="FFFFEB84"/>
        <color rgb="FFF8696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8449"/>
    <pageSetUpPr fitToPage="true"/>
  </sheetPr>
  <dimension ref="B1:K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1" min="2" style="0" width="13"/>
  </cols>
  <sheetData>
    <row r="1" customFormat="false" ht="7.5" hidden="false" customHeight="true" outlineLevel="0" collapsed="false"/>
    <row r="2" customFormat="false" ht="51.75" hidden="false" customHeight="true" outlineLevel="0" collapsed="false">
      <c r="B2" s="1" t="s">
        <v>124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9.75" hidden="false" customHeight="true" outlineLevel="0" collapsed="false">
      <c r="B3" s="29"/>
      <c r="C3" s="29"/>
      <c r="D3" s="29"/>
      <c r="E3" s="29"/>
      <c r="F3" s="29"/>
      <c r="G3" s="29"/>
      <c r="H3" s="29"/>
      <c r="I3" s="29"/>
      <c r="J3" s="29"/>
      <c r="K3" s="29"/>
    </row>
    <row r="5" customFormat="false" ht="13.5" hidden="false" customHeight="true" outlineLevel="0" collapsed="false">
      <c r="B5" s="58" t="s">
        <v>10</v>
      </c>
      <c r="C5" s="58"/>
      <c r="D5" s="59" t="s">
        <v>125</v>
      </c>
      <c r="E5" s="59"/>
      <c r="F5" s="60" t="s">
        <v>126</v>
      </c>
      <c r="G5" s="60"/>
      <c r="H5" s="58" t="s">
        <v>127</v>
      </c>
      <c r="I5" s="58"/>
      <c r="J5" s="59" t="s">
        <v>128</v>
      </c>
      <c r="K5" s="59"/>
    </row>
    <row r="6" customFormat="false" ht="30" hidden="false" customHeight="true" outlineLevel="0" collapsed="false">
      <c r="B6" s="61" t="n">
        <f aca="false">SUM(Tankbuch!G6:G25)</f>
        <v>842.1</v>
      </c>
      <c r="C6" s="61"/>
      <c r="D6" s="62" t="n">
        <f aca="false">SUM(Tankbuch!I6:I25)</f>
        <v>1425.2141</v>
      </c>
      <c r="E6" s="62"/>
      <c r="F6" s="63" t="n">
        <f aca="false">AVERAGE(Tankbuch!J6:J25)</f>
        <v>9.15695413103377</v>
      </c>
      <c r="G6" s="63"/>
      <c r="H6" s="64" t="n">
        <f aca="false">AVERAGE(Tankbuch!H6:H25)</f>
        <v>1.6925</v>
      </c>
      <c r="I6" s="64"/>
      <c r="J6" s="65" t="n">
        <f aca="false">Tankbuch!D25-Tankbuch!C6</f>
        <v>9215</v>
      </c>
      <c r="K6" s="65"/>
    </row>
    <row r="7" customFormat="false" ht="15.75" hidden="false" customHeight="true" outlineLevel="0" collapsed="false">
      <c r="B7" s="66"/>
      <c r="C7" s="66"/>
      <c r="D7" s="67"/>
      <c r="E7" s="67"/>
      <c r="F7" s="68"/>
      <c r="G7" s="68"/>
      <c r="H7" s="66"/>
      <c r="I7" s="66"/>
      <c r="J7" s="67"/>
      <c r="K7" s="67"/>
    </row>
    <row r="8" customFormat="false" ht="7.5" hidden="false" customHeight="true" outlineLevel="0" collapsed="false"/>
    <row r="30" customFormat="false" ht="15" hidden="false" customHeight="false" outlineLevel="0" collapsed="false">
      <c r="B30" s="0" t="s">
        <v>104</v>
      </c>
      <c r="C30" s="0" t="s">
        <v>129</v>
      </c>
      <c r="D30" s="0" t="s">
        <v>130</v>
      </c>
    </row>
    <row r="31" customFormat="false" ht="15" hidden="false" customHeight="false" outlineLevel="0" collapsed="false">
      <c r="B31" s="0" t="s">
        <v>131</v>
      </c>
      <c r="C31" s="69" t="n">
        <f aca="false">Monatsauswertung!E5</f>
        <v>135.88</v>
      </c>
      <c r="D31" s="70" t="n">
        <f aca="false">Monatsauswertung!G5</f>
        <v>9.98</v>
      </c>
    </row>
    <row r="32" customFormat="false" ht="15" hidden="false" customHeight="false" outlineLevel="0" collapsed="false">
      <c r="B32" s="0" t="s">
        <v>132</v>
      </c>
      <c r="C32" s="69" t="n">
        <f aca="false">Monatsauswertung!E6</f>
        <v>143.1</v>
      </c>
      <c r="D32" s="70" t="n">
        <f aca="false">Monatsauswertung!G6</f>
        <v>9.05</v>
      </c>
    </row>
    <row r="33" customFormat="false" ht="15" hidden="false" customHeight="false" outlineLevel="0" collapsed="false">
      <c r="B33" s="0" t="s">
        <v>133</v>
      </c>
      <c r="C33" s="69" t="n">
        <f aca="false">Monatsauswertung!E7</f>
        <v>144.83</v>
      </c>
      <c r="D33" s="70" t="n">
        <f aca="false">Monatsauswertung!G7</f>
        <v>9.21</v>
      </c>
    </row>
    <row r="34" customFormat="false" ht="15" hidden="false" customHeight="false" outlineLevel="0" collapsed="false">
      <c r="B34" s="0" t="s">
        <v>134</v>
      </c>
      <c r="C34" s="69" t="n">
        <f aca="false">Monatsauswertung!E8</f>
        <v>142.61</v>
      </c>
      <c r="D34" s="70" t="n">
        <f aca="false">Monatsauswertung!G8</f>
        <v>9.16</v>
      </c>
    </row>
    <row r="35" customFormat="false" ht="15" hidden="false" customHeight="false" outlineLevel="0" collapsed="false">
      <c r="B35" s="0" t="s">
        <v>115</v>
      </c>
      <c r="C35" s="69" t="n">
        <f aca="false">Monatsauswertung!E9</f>
        <v>140.95</v>
      </c>
      <c r="D35" s="70" t="n">
        <f aca="false">Monatsauswertung!G9</f>
        <v>8.96</v>
      </c>
    </row>
    <row r="36" customFormat="false" ht="15" hidden="false" customHeight="false" outlineLevel="0" collapsed="false">
      <c r="B36" s="0" t="s">
        <v>135</v>
      </c>
      <c r="C36" s="69" t="n">
        <f aca="false">Monatsauswertung!E10</f>
        <v>142.3</v>
      </c>
      <c r="D36" s="70" t="n">
        <f aca="false">Monatsauswertung!G10</f>
        <v>9.08</v>
      </c>
    </row>
    <row r="37" customFormat="false" ht="15" hidden="false" customHeight="false" outlineLevel="0" collapsed="false">
      <c r="B37" s="0" t="s">
        <v>136</v>
      </c>
      <c r="C37" s="69" t="n">
        <f aca="false">Monatsauswertung!E11</f>
        <v>146.35</v>
      </c>
      <c r="D37" s="70" t="n">
        <f aca="false">Monatsauswertung!G11</f>
        <v>9.18</v>
      </c>
    </row>
    <row r="38" customFormat="false" ht="15" hidden="false" customHeight="false" outlineLevel="0" collapsed="false">
      <c r="B38" s="0" t="s">
        <v>137</v>
      </c>
      <c r="C38" s="69" t="n">
        <f aca="false">Monatsauswertung!E12</f>
        <v>140.9</v>
      </c>
      <c r="D38" s="70" t="n">
        <f aca="false">Monatsauswertung!G12</f>
        <v>8.88</v>
      </c>
    </row>
    <row r="39" customFormat="false" ht="15" hidden="false" customHeight="false" outlineLevel="0" collapsed="false">
      <c r="B39" s="0" t="s">
        <v>138</v>
      </c>
      <c r="C39" s="69" t="n">
        <f aca="false">Monatsauswertung!E13</f>
        <v>144.98</v>
      </c>
      <c r="D39" s="70" t="n">
        <f aca="false">Monatsauswertung!G13</f>
        <v>9.17</v>
      </c>
    </row>
    <row r="40" customFormat="false" ht="15" hidden="false" customHeight="false" outlineLevel="0" collapsed="false">
      <c r="B40" s="0" t="s">
        <v>139</v>
      </c>
      <c r="C40" s="69" t="n">
        <f aca="false">Monatsauswertung!E14</f>
        <v>143.32</v>
      </c>
      <c r="D40" s="70" t="n">
        <f aca="false">Monatsauswertung!G14</f>
        <v>8.91</v>
      </c>
    </row>
    <row r="41" customFormat="false" ht="15" hidden="false" customHeight="false" outlineLevel="0" collapsed="false">
      <c r="B41" s="0" t="s">
        <v>140</v>
      </c>
      <c r="C41" s="69" t="n">
        <f aca="false">Monatsauswertung!E15</f>
        <v>0</v>
      </c>
      <c r="D41" s="70" t="n">
        <f aca="false">Monatsauswertung!G15</f>
        <v>0</v>
      </c>
    </row>
    <row r="42" customFormat="false" ht="15" hidden="false" customHeight="false" outlineLevel="0" collapsed="false">
      <c r="B42" s="0" t="s">
        <v>141</v>
      </c>
      <c r="C42" s="69" t="n">
        <f aca="false">Monatsauswertung!E16</f>
        <v>0</v>
      </c>
      <c r="D42" s="70" t="n">
        <f aca="false">Monatsauswertung!G16</f>
        <v>0</v>
      </c>
    </row>
  </sheetData>
  <mergeCells count="16">
    <mergeCell ref="B2:K2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2026-10-16T10:47:15Z</dcterms:created>
  <dc:creator>openpyxl</dc:creator>
  <dc:description/>
  <dc:language>en-US</dc:language>
  <cp:lastModifiedBy/>
  <dcterms:modified xsi:type="dcterms:W3CDTF">2026-10-16T12:47:16Z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