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Fahrzeugstammdaten" sheetId="2" state="visible" r:id="rId4"/>
    <sheet name="Fristen &amp; Termine" sheetId="3" state="visible" r:id="rId5"/>
    <sheet name="Kostenerfassung" sheetId="4" state="visible" r:id="rId6"/>
    <sheet name="Auswertun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8" authorId="0">
      <text>
        <r>
          <rPr>
            <sz val="10"/>
            <rFont val="Arial"/>
            <family val="2"/>
          </rPr>
          <t xml:space="preserve">Das Kennzeichen ist der Schlüssel. Es verknüpft dieses Blatt mit »Fristen &amp; Termine« und »Kostenerfassung«. Jedes Kennzeichen nur einmal eintragen.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8" authorId="0">
      <text>
        <r>
          <rPr>
            <sz val="10"/>
            <rFont val="Arial"/>
            <family val="2"/>
          </rPr>
          <t xml:space="preserve">Automatisch: früheste aller Fristen (HU/AU, Inspektion, UVV, FS-Kontrolle, Versicherung). Die Ampel richtet sich nach den Resttagen bis zu diesem Datum.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5" authorId="0">
      <text>
        <r>
          <rPr>
            <sz val="10"/>
            <rFont val="Arial"/>
            <family val="2"/>
          </rPr>
          <t xml:space="preserve">Richtwert: Gesamtkosten geteilt durch den aktuellen Kilometerstand × 100. Für eine exakte Verbrauchsrechnung Anfangs- und End-KM je Periode gegenüberstellen.</t>
        </r>
      </text>
    </comment>
  </commentList>
</comments>
</file>

<file path=xl/sharedStrings.xml><?xml version="1.0" encoding="utf-8"?>
<sst xmlns="http://schemas.openxmlformats.org/spreadsheetml/2006/main" count="294" uniqueCount="191">
  <si>
    <t xml:space="preserve">FAHRZEUGVERWALTUNG</t>
  </si>
  <si>
    <t xml:space="preserve">Fuhrpark-Übersicht  ·  Stammdaten  ·  Fristen  ·  Kosten  ·  Auswertung      |      Geschäftsjahr 2027</t>
  </si>
  <si>
    <t xml:space="preserve">FAHRZEUGE GESAMT</t>
  </si>
  <si>
    <t xml:space="preserve">DAVON AKTIV</t>
  </si>
  <si>
    <t xml:space="preserve">SO NUTZEN SIE DIESE VORLAGE</t>
  </si>
  <si>
    <t xml:space="preserve">1.  Fahrzeuge im Blatt »Fahrzeugstammdaten« erfassen.</t>
  </si>
  <si>
    <t xml:space="preserve">2.  Termine im Blatt »Fristen &amp; Termine« pflegen –</t>
  </si>
  <si>
    <t xml:space="preserve">     Ampel warnt automatisch vor Fälligkeit.</t>
  </si>
  <si>
    <t xml:space="preserve">KOSTEN GESAMT (2027)</t>
  </si>
  <si>
    <t xml:space="preserve">Ø KOSTEN / FAHRZEUG</t>
  </si>
  <si>
    <t xml:space="preserve">3.  Belege laufend in »Kostenerfassung« eintragen.</t>
  </si>
  <si>
    <t xml:space="preserve">4.  Kennzeichen 1× vergeben – alles verknüpft sich</t>
  </si>
  <si>
    <t xml:space="preserve">     automatisch (XVERWEIS / SUMMEWENN).</t>
  </si>
  <si>
    <t xml:space="preserve">KOSTEN NACH KATEGORIE</t>
  </si>
  <si>
    <t xml:space="preserve">Gelb hinterlegte Felder = Eingabe durch Sie.</t>
  </si>
  <si>
    <t xml:space="preserve">Kategorie</t>
  </si>
  <si>
    <t xml:space="preserve">Betrag</t>
  </si>
  <si>
    <t xml:space="preserve">Anteil</t>
  </si>
  <si>
    <t xml:space="preserve">Kraftstoff</t>
  </si>
  <si>
    <t xml:space="preserve">KRITISCHE FRISTEN (HU/AU)</t>
  </si>
  <si>
    <t xml:space="preserve">Wartung</t>
  </si>
  <si>
    <t xml:space="preserve">Kennzeichen</t>
  </si>
  <si>
    <t xml:space="preserve">HU/AU fällig</t>
  </si>
  <si>
    <t xml:space="preserve">Resttage</t>
  </si>
  <si>
    <t xml:space="preserve">Reparatur</t>
  </si>
  <si>
    <t xml:space="preserve">Versicherung</t>
  </si>
  <si>
    <t xml:space="preserve">Kfz-Steuer</t>
  </si>
  <si>
    <t xml:space="preserve">Reifen</t>
  </si>
  <si>
    <t xml:space="preserve">Maut/Parken</t>
  </si>
  <si>
    <t xml:space="preserve">Sonstiges</t>
  </si>
  <si>
    <t xml:space="preserve">Gesamt</t>
  </si>
  <si>
    <t xml:space="preserve">100%</t>
  </si>
  <si>
    <t xml:space="preserve">Generische Beispielvorlage – fiktive Daten (Nordlicht Logistik GmbH). Alle Werte frei anpassbar. Stand der Auswertung: heutiges Systemdatum =TODAY().</t>
  </si>
  <si>
    <t xml:space="preserve">FAHRZEUGSTAMMDATEN</t>
  </si>
  <si>
    <t xml:space="preserve">Zentrale Fahrzeugakte – jedes Kennzeichen nur einmal vergeben. Gelbe Felder = Eingabe.</t>
  </si>
  <si>
    <t xml:space="preserve">  FAHRZEUG &amp; TECHNIK</t>
  </si>
  <si>
    <t xml:space="preserve">  ZUORDNUNG</t>
  </si>
  <si>
    <t xml:space="preserve">  VERTRAG &amp; STATUS</t>
  </si>
  <si>
    <t xml:space="preserve">Marke</t>
  </si>
  <si>
    <t xml:space="preserve">Modell</t>
  </si>
  <si>
    <t xml:space="preserve">Fahrzeugtyp</t>
  </si>
  <si>
    <t xml:space="preserve">FIN (Fahrgestellnr.)</t>
  </si>
  <si>
    <t xml:space="preserve">Erstzulassung</t>
  </si>
  <si>
    <t xml:space="preserve">Fahrer / Halter</t>
  </si>
  <si>
    <t xml:space="preserve">Abteilung</t>
  </si>
  <si>
    <t xml:space="preserve">Vertragsart</t>
  </si>
  <si>
    <t xml:space="preserve">Vertragsbeginn</t>
  </si>
  <si>
    <t xml:space="preserve">Vertragsende</t>
  </si>
  <si>
    <t xml:space="preserve">Mtl. Rate (€)</t>
  </si>
  <si>
    <t xml:space="preserve">KM-Stand</t>
  </si>
  <si>
    <t xml:space="preserve">Status</t>
  </si>
  <si>
    <t xml:space="preserve">B-NL 1201</t>
  </si>
  <si>
    <t xml:space="preserve">Volkswagen</t>
  </si>
  <si>
    <t xml:space="preserve">Passat Variant</t>
  </si>
  <si>
    <t xml:space="preserve">Dienstwagen</t>
  </si>
  <si>
    <t xml:space="preserve">Diesel</t>
  </si>
  <si>
    <t xml:space="preserve">WVWZZZ3CZPE000111</t>
  </si>
  <si>
    <t xml:space="preserve">Katrin Alberts</t>
  </si>
  <si>
    <t xml:space="preserve">Vertrieb</t>
  </si>
  <si>
    <t xml:space="preserve">Leasing</t>
  </si>
  <si>
    <t xml:space="preserve">Aktiv</t>
  </si>
  <si>
    <t xml:space="preserve">B-NL 1202</t>
  </si>
  <si>
    <t xml:space="preserve">Škoda</t>
  </si>
  <si>
    <t xml:space="preserve">Octavia Combi</t>
  </si>
  <si>
    <t xml:space="preserve">Benzin</t>
  </si>
  <si>
    <t xml:space="preserve">TMBJJ7NE5P0000222</t>
  </si>
  <si>
    <t xml:space="preserve">Mirko Hansen</t>
  </si>
  <si>
    <t xml:space="preserve">B-NL 1203</t>
  </si>
  <si>
    <t xml:space="preserve">Ford</t>
  </si>
  <si>
    <t xml:space="preserve">Transit Custom</t>
  </si>
  <si>
    <t xml:space="preserve">Transporter</t>
  </si>
  <si>
    <t xml:space="preserve">WF0XXXTTGXKA00333</t>
  </si>
  <si>
    <t xml:space="preserve">Pool / Logistik</t>
  </si>
  <si>
    <t xml:space="preserve">Logistik</t>
  </si>
  <si>
    <t xml:space="preserve">Kauf</t>
  </si>
  <si>
    <t xml:space="preserve">B-NL 1204</t>
  </si>
  <si>
    <t xml:space="preserve">Mercedes-Benz</t>
  </si>
  <si>
    <t xml:space="preserve">Sprinter 317</t>
  </si>
  <si>
    <t xml:space="preserve">WDB9066331S000444</t>
  </si>
  <si>
    <t xml:space="preserve">Finanzierung</t>
  </si>
  <si>
    <t xml:space="preserve">In Wartung</t>
  </si>
  <si>
    <t xml:space="preserve">B-NL 1205</t>
  </si>
  <si>
    <t xml:space="preserve">Tesla</t>
  </si>
  <si>
    <t xml:space="preserve">Model 3</t>
  </si>
  <si>
    <t xml:space="preserve">Elektro</t>
  </si>
  <si>
    <t xml:space="preserve">5YJ3E7EA7PF000555</t>
  </si>
  <si>
    <t xml:space="preserve">Dr. Lena Vogt</t>
  </si>
  <si>
    <t xml:space="preserve">Geschäftsführung</t>
  </si>
  <si>
    <t xml:space="preserve">B-NL 1206</t>
  </si>
  <si>
    <t xml:space="preserve">Opel</t>
  </si>
  <si>
    <t xml:space="preserve">Corsa</t>
  </si>
  <si>
    <t xml:space="preserve">Pool-Fahrzeug</t>
  </si>
  <si>
    <t xml:space="preserve">W0LXXXTGXK0000666</t>
  </si>
  <si>
    <t xml:space="preserve">Pool / Verwaltung</t>
  </si>
  <si>
    <t xml:space="preserve">Verwaltung</t>
  </si>
  <si>
    <t xml:space="preserve">B-NL 1207</t>
  </si>
  <si>
    <t xml:space="preserve">Toyota</t>
  </si>
  <si>
    <t xml:space="preserve">Corolla Hybrid</t>
  </si>
  <si>
    <t xml:space="preserve">Hybrid</t>
  </si>
  <si>
    <t xml:space="preserve">SB1XXXTGXK0000777</t>
  </si>
  <si>
    <t xml:space="preserve">Serkan Yıldız</t>
  </si>
  <si>
    <t xml:space="preserve">Technik</t>
  </si>
  <si>
    <t xml:space="preserve">B-NL 1208</t>
  </si>
  <si>
    <t xml:space="preserve">Renault</t>
  </si>
  <si>
    <t xml:space="preserve">Kangoo</t>
  </si>
  <si>
    <t xml:space="preserve">VF1XXXTGXK0000888</t>
  </si>
  <si>
    <t xml:space="preserve">Pool / Technik</t>
  </si>
  <si>
    <t xml:space="preserve">Reserve</t>
  </si>
  <si>
    <t xml:space="preserve">FRISTEN &amp; TERMINE</t>
  </si>
  <si>
    <t xml:space="preserve">Terminüberwachung mit Ampel  ·  🔴 ≤30 Tage   🟠 ≤60 Tage   🟢 &gt; 60 Tage   (bezogen auf heutiges Datum)</t>
  </si>
  <si>
    <t xml:space="preserve">Fahrzeug (auto)</t>
  </si>
  <si>
    <t xml:space="preserve">Inspektion</t>
  </si>
  <si>
    <t xml:space="preserve">UVV-Prüfung</t>
  </si>
  <si>
    <t xml:space="preserve">Führerschein-Kontrolle</t>
  </si>
  <si>
    <t xml:space="preserve">Versicherung bis</t>
  </si>
  <si>
    <t xml:space="preserve">Versicherer</t>
  </si>
  <si>
    <t xml:space="preserve">Police-Nr.</t>
  </si>
  <si>
    <t xml:space="preserve">Nächste Frist</t>
  </si>
  <si>
    <t xml:space="preserve">Ampel</t>
  </si>
  <si>
    <t xml:space="preserve">AllSecur Flott</t>
  </si>
  <si>
    <t xml:space="preserve">KFZ-7781201</t>
  </si>
  <si>
    <t xml:space="preserve">KFZ-7781202</t>
  </si>
  <si>
    <t xml:space="preserve">Gothania Sach</t>
  </si>
  <si>
    <t xml:space="preserve">KFZ-7781203</t>
  </si>
  <si>
    <t xml:space="preserve">KFZ-7781204</t>
  </si>
  <si>
    <t xml:space="preserve">KFZ-7781205</t>
  </si>
  <si>
    <t xml:space="preserve">KFZ-7781206</t>
  </si>
  <si>
    <t xml:space="preserve">KFZ-7781207</t>
  </si>
  <si>
    <t xml:space="preserve">KFZ-7781208</t>
  </si>
  <si>
    <t xml:space="preserve">KOSTENERFASSUNG</t>
  </si>
  <si>
    <t xml:space="preserve">Jeder Beleg eine Zeile. Kennzeichen &amp; Kostenart per Auswahlliste – gelbe Zeilen zum Weiterführen.</t>
  </si>
  <si>
    <t xml:space="preserve">Datum</t>
  </si>
  <si>
    <t xml:space="preserve">Kostenart</t>
  </si>
  <si>
    <t xml:space="preserve">Beschreibung</t>
  </si>
  <si>
    <t xml:space="preserve">Menge (l/kWh)</t>
  </si>
  <si>
    <t xml:space="preserve">Betrag (€)</t>
  </si>
  <si>
    <t xml:space="preserve">Lieferant / Werkstatt</t>
  </si>
  <si>
    <t xml:space="preserve">Beleg-Nr.</t>
  </si>
  <si>
    <t xml:space="preserve">Diesel getankt</t>
  </si>
  <si>
    <t xml:space="preserve">Shell Station 118</t>
  </si>
  <si>
    <t xml:space="preserve">TK-0001</t>
  </si>
  <si>
    <t xml:space="preserve">Ladung Schnelllader</t>
  </si>
  <si>
    <t xml:space="preserve">IONITY Hub Nord</t>
  </si>
  <si>
    <t xml:space="preserve">TK-0002</t>
  </si>
  <si>
    <t xml:space="preserve">Ölwechsel + Filter</t>
  </si>
  <si>
    <t xml:space="preserve">Freie Werkstatt Meyer</t>
  </si>
  <si>
    <t xml:space="preserve">WA-0101</t>
  </si>
  <si>
    <t xml:space="preserve">Super E10</t>
  </si>
  <si>
    <t xml:space="preserve">Aral Tankstelle 42</t>
  </si>
  <si>
    <t xml:space="preserve">TK-0003</t>
  </si>
  <si>
    <t xml:space="preserve">Bremsbeläge vorne</t>
  </si>
  <si>
    <t xml:space="preserve">Mercedes Service Berlin</t>
  </si>
  <si>
    <t xml:space="preserve">RE-0201</t>
  </si>
  <si>
    <t xml:space="preserve">Total Station 7</t>
  </si>
  <si>
    <t xml:space="preserve">TK-0004</t>
  </si>
  <si>
    <t xml:space="preserve">Super (Hybrid)</t>
  </si>
  <si>
    <t xml:space="preserve">TK-0005</t>
  </si>
  <si>
    <t xml:space="preserve">TK-0006</t>
  </si>
  <si>
    <t xml:space="preserve">Inspektion lt. Plan</t>
  </si>
  <si>
    <t xml:space="preserve">Škoda Autohaus Linde</t>
  </si>
  <si>
    <t xml:space="preserve">WA-0102</t>
  </si>
  <si>
    <t xml:space="preserve">Ladung Firmen-Wallbox</t>
  </si>
  <si>
    <t xml:space="preserve">Eigene Wallbox HQ</t>
  </si>
  <si>
    <t xml:space="preserve">TK-0007</t>
  </si>
  <si>
    <t xml:space="preserve">Satz Ganzjahresreifen</t>
  </si>
  <si>
    <t xml:space="preserve">ReifenProfi 24</t>
  </si>
  <si>
    <t xml:space="preserve">RF-0301</t>
  </si>
  <si>
    <t xml:space="preserve">TK-0008</t>
  </si>
  <si>
    <t xml:space="preserve">Teilkasko Jahresbeitrag</t>
  </si>
  <si>
    <t xml:space="preserve">VS-0401</t>
  </si>
  <si>
    <t xml:space="preserve">TK-0009</t>
  </si>
  <si>
    <t xml:space="preserve">Jahressteuer anteilig</t>
  </si>
  <si>
    <t xml:space="preserve">Hauptzollamt</t>
  </si>
  <si>
    <t xml:space="preserve">ST-0501</t>
  </si>
  <si>
    <t xml:space="preserve">TK-0010</t>
  </si>
  <si>
    <t xml:space="preserve">Softwareupdate + Check</t>
  </si>
  <si>
    <t xml:space="preserve">Tesla Service Center</t>
  </si>
  <si>
    <t xml:space="preserve">WA-0103</t>
  </si>
  <si>
    <t xml:space="preserve">TK-0011</t>
  </si>
  <si>
    <t xml:space="preserve">Parkhaus Projekt Süd</t>
  </si>
  <si>
    <t xml:space="preserve">Contipark</t>
  </si>
  <si>
    <t xml:space="preserve">MP-0601</t>
  </si>
  <si>
    <t xml:space="preserve">TK-0012</t>
  </si>
  <si>
    <t xml:space="preserve">GESAMT</t>
  </si>
  <si>
    <t xml:space="preserve">AUSWERTUNG JE FAHRZEUG</t>
  </si>
  <si>
    <t xml:space="preserve">Automatische Kostenauswertung – alle Werte per SUMMEWENN aus »Kostenerfassung«.</t>
  </si>
  <si>
    <t xml:space="preserve">Fahrzeug</t>
  </si>
  <si>
    <t xml:space="preserve">Wartung/Reparatur</t>
  </si>
  <si>
    <t xml:space="preserve">Versicherung/Steuer</t>
  </si>
  <si>
    <t xml:space="preserve">Kosten gesamt</t>
  </si>
  <si>
    <t xml:space="preserve">Ø €/100 km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</si>
</sst>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"/>
    <numFmt numFmtId="166" formatCode="#,##0.00&quot; €&quot;"/>
    <numFmt numFmtId="167" formatCode="0.0%"/>
    <numFmt numFmtId="168" formatCode="dd\.mm\.yyyy"/>
    <numFmt numFmtId="169" formatCode="0&quot; T&quot;"/>
    <numFmt numFmtId="170" formatCode="#,##0&quot; €&quot;"/>
    <numFmt numFmtId="171" formatCode="#,##0&quot; km&quot;"/>
    <numFmt numFmtId="172" formatCode="#,##0.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8"/>
      <color rgb="FF1F3A4D"/>
      <name val="Calibri"/>
      <family val="0"/>
      <charset val="1"/>
    </font>
    <font>
      <sz val="9.5"/>
      <color rgb="FF1F2A3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.5"/>
      <color rgb="FF1F2A30"/>
      <name val="Calibri"/>
      <family val="0"/>
      <charset val="1"/>
    </font>
    <font>
      <b val="true"/>
      <sz val="9"/>
      <color rgb="FF1F3A4D"/>
      <name val="Calibri"/>
      <family val="0"/>
      <charset val="1"/>
    </font>
    <font>
      <sz val="10"/>
      <color rgb="FF1F2A30"/>
      <name val="Calibri"/>
      <family val="0"/>
      <charset val="1"/>
    </font>
    <font>
      <b val="true"/>
      <sz val="10"/>
      <color rgb="FF1F3A4D"/>
      <name val="Calibri"/>
      <family val="0"/>
      <charset val="1"/>
    </font>
    <font>
      <i val="true"/>
      <sz val="8.5"/>
      <color rgb="FF6B7A8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9.5"/>
      <color rgb="FFFFFFFF"/>
      <name val="Calibri"/>
      <family val="0"/>
      <charset val="1"/>
    </font>
    <font>
      <sz val="10"/>
      <color rgb="FF1F4E79"/>
      <name val="Calibri"/>
      <family val="0"/>
      <charset val="1"/>
    </font>
    <font>
      <sz val="10"/>
      <name val="Arial"/>
      <family val="2"/>
    </font>
    <font>
      <i val="true"/>
      <sz val="10"/>
      <color rgb="FF6B7A80"/>
      <name val="Calibri"/>
      <family val="0"/>
      <charset val="1"/>
    </font>
    <font>
      <sz val="12"/>
      <name val="Calibri"/>
      <family val="0"/>
      <charset val="1"/>
    </font>
    <font>
      <b val="true"/>
      <sz val="11"/>
      <color rgb="FFFFFFFF"/>
      <name val="Calibri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A4D"/>
        <bgColor rgb="FF1F2A30"/>
      </patternFill>
    </fill>
    <fill>
      <patternFill patternType="solid">
        <fgColor rgb="FF2E6E78"/>
        <bgColor rgb="FF2E7D4F"/>
      </patternFill>
    </fill>
    <fill>
      <patternFill patternType="solid">
        <fgColor rgb="FFE8A33D"/>
        <bgColor rgb="FFFF8080"/>
      </patternFill>
    </fill>
    <fill>
      <patternFill patternType="solid">
        <fgColor rgb="FFDCE8EA"/>
        <bgColor rgb="FFD8EEE0"/>
      </patternFill>
    </fill>
    <fill>
      <patternFill patternType="solid">
        <fgColor rgb="FFFBEBCF"/>
        <bgColor rgb="FFFBEFD2"/>
      </patternFill>
    </fill>
    <fill>
      <patternFill patternType="solid">
        <fgColor rgb="FFFFFFFF"/>
        <bgColor rgb="FFFFF8E7"/>
      </patternFill>
    </fill>
    <fill>
      <patternFill patternType="solid">
        <fgColor rgb="FFEEF4F5"/>
        <bgColor rgb="FFFFF8E7"/>
      </patternFill>
    </fill>
    <fill>
      <patternFill patternType="solid">
        <fgColor rgb="FFFFF8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DD1"/>
      </left>
      <right style="thin">
        <color rgb="FFBFCDD1"/>
      </right>
      <top style="thin">
        <color rgb="FFBFCDD1"/>
      </top>
      <bottom style="thin">
        <color rgb="FFBFCD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12" fillId="7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2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8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12" fillId="8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7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9" fontId="8" fillId="7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8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8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9" fontId="8" fillId="8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5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8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2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2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1" fillId="2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B23A2E"/>
      </font>
      <fill>
        <patternFill>
          <bgColor rgb="FFF6D9D5"/>
        </patternFill>
      </fill>
    </dxf>
    <dxf>
      <font>
        <name val="Calibri"/>
        <charset val="1"/>
        <family val="0"/>
        <b val="1"/>
        <color rgb="FF9A6A10"/>
      </font>
      <fill>
        <patternFill>
          <bgColor rgb="FFFBEFD2"/>
        </patternFill>
      </fill>
    </dxf>
    <dxf>
      <font>
        <name val="Calibri"/>
        <charset val="1"/>
        <family val="0"/>
        <b val="1"/>
        <color rgb="FF2E7D4F"/>
      </font>
      <fill>
        <patternFill>
          <bgColor rgb="FFD8EEE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A10"/>
      <rgbColor rgb="FF800080"/>
      <rgbColor rgb="FF2E6E78"/>
      <rgbColor rgb="FFBFCDD1"/>
      <rgbColor rgb="FF6B7A80"/>
      <rgbColor rgb="FF9999FF"/>
      <rgbColor rgb="FF993366"/>
      <rgbColor rgb="FFFFF8E7"/>
      <rgbColor rgb="FFEEF4F5"/>
      <rgbColor rgb="FF660066"/>
      <rgbColor rgb="FFFF8080"/>
      <rgbColor rgb="FF0066CC"/>
      <rgbColor rgb="FFFBEB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8EA"/>
      <rgbColor rgb="FFD8EEE0"/>
      <rgbColor rgb="FFFBEFD2"/>
      <rgbColor rgb="FF99CCFF"/>
      <rgbColor rgb="FFFF99CC"/>
      <rgbColor rgb="FFCC99FF"/>
      <rgbColor rgb="FFF6D9D5"/>
      <rgbColor rgb="FF3366FF"/>
      <rgbColor rgb="FF33CCCC"/>
      <rgbColor rgb="FF99CC00"/>
      <rgbColor rgb="FFFFCC00"/>
      <rgbColor rgb="FFE8A33D"/>
      <rgbColor rgb="FFFF6600"/>
      <rgbColor rgb="FF666699"/>
      <rgbColor rgb="FF969696"/>
      <rgbColor rgb="FF1F3A4D"/>
      <rgbColor rgb="FF2E7D4F"/>
      <rgbColor rgb="FF003300"/>
      <rgbColor rgb="FF333300"/>
      <rgbColor rgb="FFB23A2E"/>
      <rgbColor rgb="FF993366"/>
      <rgbColor rgb="FF1F4E79"/>
      <rgbColor rgb="FF1F2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4D"/>
    <pageSetUpPr fitToPage="true"/>
  </sheetPr>
  <dimension ref="B2:I26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5" min="3" style="0" width="16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9" min="8" style="0" width="16"/>
    <col collapsed="false" customWidth="true" hidden="false" outlineLevel="0" max="10" min="10" style="0" width="2.5"/>
  </cols>
  <sheetData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18" hidden="false" customHeight="true" outlineLevel="0" collapsed="false">
      <c r="B3" s="1"/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B4" s="2" t="s">
        <v>1</v>
      </c>
      <c r="C4" s="2"/>
      <c r="D4" s="2"/>
      <c r="E4" s="2"/>
      <c r="F4" s="2"/>
      <c r="G4" s="2"/>
      <c r="H4" s="2"/>
      <c r="I4" s="2"/>
    </row>
    <row r="6" customFormat="false" ht="15.75" hidden="false" customHeight="true" outlineLevel="0" collapsed="false">
      <c r="B6" s="3" t="s">
        <v>2</v>
      </c>
      <c r="C6" s="3"/>
      <c r="D6" s="4" t="s">
        <v>3</v>
      </c>
      <c r="E6" s="4"/>
      <c r="G6" s="5" t="s">
        <v>4</v>
      </c>
      <c r="H6" s="5"/>
      <c r="I6" s="5"/>
    </row>
    <row r="7" customFormat="false" ht="19.5" hidden="false" customHeight="true" outlineLevel="0" collapsed="false">
      <c r="B7" s="6" t="n">
        <f aca="false">COUNTA(Fahrzeugstammdaten!B9:B40)</f>
        <v>8</v>
      </c>
      <c r="C7" s="6"/>
      <c r="D7" s="6" t="n">
        <f aca="false">COUNTIF(Fahrzeugstammdaten!O9:O40,"Aktiv")</f>
        <v>6</v>
      </c>
      <c r="E7" s="6"/>
      <c r="G7" s="7" t="s">
        <v>5</v>
      </c>
      <c r="H7" s="7"/>
      <c r="I7" s="7"/>
    </row>
    <row r="8" customFormat="false" ht="19.5" hidden="false" customHeight="true" outlineLevel="0" collapsed="false">
      <c r="B8" s="6"/>
      <c r="C8" s="6"/>
      <c r="D8" s="6"/>
      <c r="E8" s="6"/>
      <c r="G8" s="7" t="s">
        <v>6</v>
      </c>
      <c r="H8" s="7"/>
      <c r="I8" s="7"/>
    </row>
    <row r="9" customFormat="false" ht="15" hidden="false" customHeight="false" outlineLevel="0" collapsed="false">
      <c r="G9" s="7" t="s">
        <v>7</v>
      </c>
      <c r="H9" s="7"/>
      <c r="I9" s="7"/>
    </row>
    <row r="10" customFormat="false" ht="15.75" hidden="false" customHeight="true" outlineLevel="0" collapsed="false">
      <c r="B10" s="3" t="s">
        <v>8</v>
      </c>
      <c r="C10" s="3"/>
      <c r="D10" s="4" t="s">
        <v>9</v>
      </c>
      <c r="E10" s="4"/>
      <c r="G10" s="7" t="s">
        <v>10</v>
      </c>
      <c r="H10" s="7"/>
      <c r="I10" s="7"/>
    </row>
    <row r="11" customFormat="false" ht="19.5" hidden="false" customHeight="true" outlineLevel="0" collapsed="false">
      <c r="B11" s="8" t="n">
        <f aca="false">SUMIF(Kostenerfassung!B9:B40,"&lt;&gt;",Kostenerfassung!G9:G40)</f>
        <v>3317.4</v>
      </c>
      <c r="C11" s="8"/>
      <c r="D11" s="8" t="n">
        <f aca="false">IFERROR(SUMIF(Kostenerfassung!B9:B40,"&lt;&gt;",Kostenerfassung!G9:G40)/COUNTA(Fahrzeugstammdaten!B9:B40),0)</f>
        <v>414.675</v>
      </c>
      <c r="E11" s="8"/>
      <c r="G11" s="7" t="s">
        <v>11</v>
      </c>
      <c r="H11" s="7"/>
      <c r="I11" s="7"/>
    </row>
    <row r="12" customFormat="false" ht="19.5" hidden="false" customHeight="true" outlineLevel="0" collapsed="false">
      <c r="B12" s="8"/>
      <c r="C12" s="8"/>
      <c r="D12" s="8"/>
      <c r="E12" s="8"/>
      <c r="G12" s="7" t="s">
        <v>12</v>
      </c>
      <c r="H12" s="7"/>
      <c r="I12" s="7"/>
    </row>
    <row r="13" customFormat="false" ht="15" hidden="false" customHeight="false" outlineLevel="0" collapsed="false">
      <c r="G13" s="7"/>
      <c r="H13" s="7"/>
      <c r="I13" s="7"/>
    </row>
    <row r="14" customFormat="false" ht="15" hidden="false" customHeight="false" outlineLevel="0" collapsed="false">
      <c r="B14" s="9" t="s">
        <v>13</v>
      </c>
      <c r="C14" s="9"/>
      <c r="D14" s="9"/>
      <c r="E14" s="9"/>
      <c r="G14" s="10" t="s">
        <v>14</v>
      </c>
      <c r="H14" s="10"/>
      <c r="I14" s="10"/>
    </row>
    <row r="15" customFormat="false" ht="15" hidden="false" customHeight="false" outlineLevel="0" collapsed="false">
      <c r="B15" s="11" t="s">
        <v>15</v>
      </c>
      <c r="C15" s="12" t="s">
        <v>16</v>
      </c>
      <c r="D15" s="12" t="s">
        <v>17</v>
      </c>
      <c r="E15" s="12"/>
    </row>
    <row r="16" customFormat="false" ht="15" hidden="false" customHeight="false" outlineLevel="0" collapsed="false">
      <c r="B16" s="13" t="s">
        <v>18</v>
      </c>
      <c r="C16" s="14" t="n">
        <f aca="false">SUMIF(Kostenerfassung!$C$9:$C$500,B16,Kostenerfassung!$G$9:$G$500)</f>
        <v>878.25</v>
      </c>
      <c r="D16" s="15" t="n">
        <f aca="false">IFERROR(C16/SUM($C$16:$C$23),0)</f>
        <v>0.264740459395912</v>
      </c>
      <c r="E16" s="15"/>
      <c r="G16" s="9" t="s">
        <v>19</v>
      </c>
      <c r="H16" s="9"/>
      <c r="I16" s="9"/>
    </row>
    <row r="17" customFormat="false" ht="15" hidden="false" customHeight="false" outlineLevel="0" collapsed="false">
      <c r="B17" s="16" t="s">
        <v>20</v>
      </c>
      <c r="C17" s="17" t="n">
        <f aca="false">SUMIF(Kostenerfassung!$C$9:$C$500,B17,Kostenerfassung!$G$9:$G$500)</f>
        <v>613.9</v>
      </c>
      <c r="D17" s="18" t="n">
        <f aca="false">IFERROR(C17/SUM($C$16:$C$23),0)</f>
        <v>0.185054560800627</v>
      </c>
      <c r="E17" s="18"/>
      <c r="G17" s="11" t="s">
        <v>21</v>
      </c>
      <c r="H17" s="12" t="s">
        <v>22</v>
      </c>
      <c r="I17" s="12" t="s">
        <v>23</v>
      </c>
    </row>
    <row r="18" customFormat="false" ht="15" hidden="false" customHeight="false" outlineLevel="0" collapsed="false">
      <c r="B18" s="13" t="s">
        <v>24</v>
      </c>
      <c r="C18" s="14" t="n">
        <f aca="false">SUMIF(Kostenerfassung!$C$9:$C$500,B18,Kostenerfassung!$G$9:$G$500)</f>
        <v>412.75</v>
      </c>
      <c r="D18" s="15" t="n">
        <f aca="false">IFERROR(C18/SUM($C$16:$C$23),0)</f>
        <v>0.124419726291674</v>
      </c>
      <c r="E18" s="15"/>
      <c r="G18" s="19" t="str">
        <f aca="false">'Fristen &amp; Termine'!B9</f>
        <v>B-NL 1201</v>
      </c>
      <c r="H18" s="20" t="n">
        <f aca="false">'Fristen &amp; Termine'!C9</f>
        <v>46477</v>
      </c>
      <c r="I18" s="21" t="n">
        <f aca="true">IFERROR('Fristen &amp; Termine'!C9-TODAY(),"")</f>
        <v>165</v>
      </c>
    </row>
    <row r="19" customFormat="false" ht="15" hidden="false" customHeight="false" outlineLevel="0" collapsed="false">
      <c r="B19" s="16" t="s">
        <v>25</v>
      </c>
      <c r="C19" s="17" t="n">
        <f aca="false">SUMIF(Kostenerfassung!$C$9:$C$500,B19,Kostenerfassung!$G$9:$G$500)</f>
        <v>684</v>
      </c>
      <c r="D19" s="18" t="n">
        <f aca="false">IFERROR(C19/SUM($C$16:$C$23),0)</f>
        <v>0.206185567010309</v>
      </c>
      <c r="E19" s="18"/>
      <c r="G19" s="22" t="str">
        <f aca="false">'Fristen &amp; Termine'!B10</f>
        <v>B-NL 1202</v>
      </c>
      <c r="H19" s="23" t="n">
        <f aca="false">'Fristen &amp; Termine'!C10</f>
        <v>46446</v>
      </c>
      <c r="I19" s="24" t="n">
        <f aca="true">IFERROR('Fristen &amp; Termine'!C10-TODAY(),"")</f>
        <v>134</v>
      </c>
    </row>
    <row r="20" customFormat="false" ht="15" hidden="false" customHeight="false" outlineLevel="0" collapsed="false">
      <c r="B20" s="13" t="s">
        <v>26</v>
      </c>
      <c r="C20" s="14" t="n">
        <f aca="false">SUMIF(Kostenerfassung!$C$9:$C$500,B20,Kostenerfassung!$G$9:$G$500)</f>
        <v>94</v>
      </c>
      <c r="D20" s="15" t="n">
        <f aca="false">IFERROR(C20/SUM($C$16:$C$23),0)</f>
        <v>0.0283354434195454</v>
      </c>
      <c r="E20" s="15"/>
      <c r="G20" s="19" t="str">
        <f aca="false">'Fristen &amp; Termine'!B11</f>
        <v>B-NL 1203</v>
      </c>
      <c r="H20" s="20" t="n">
        <f aca="false">'Fristen &amp; Termine'!C11</f>
        <v>46418</v>
      </c>
      <c r="I20" s="21" t="n">
        <f aca="true">IFERROR('Fristen &amp; Termine'!C11-TODAY(),"")</f>
        <v>106</v>
      </c>
    </row>
    <row r="21" customFormat="false" ht="15" hidden="false" customHeight="false" outlineLevel="0" collapsed="false">
      <c r="B21" s="16" t="s">
        <v>27</v>
      </c>
      <c r="C21" s="17" t="n">
        <f aca="false">SUMIF(Kostenerfassung!$C$9:$C$500,B21,Kostenerfassung!$G$9:$G$500)</f>
        <v>596</v>
      </c>
      <c r="D21" s="18" t="n">
        <f aca="false">IFERROR(C21/SUM($C$16:$C$23),0)</f>
        <v>0.179658768915416</v>
      </c>
      <c r="E21" s="18"/>
      <c r="G21" s="22" t="str">
        <f aca="false">'Fristen &amp; Termine'!B12</f>
        <v>B-NL 1204</v>
      </c>
      <c r="H21" s="23" t="n">
        <f aca="false">'Fristen &amp; Termine'!C12</f>
        <v>46721</v>
      </c>
      <c r="I21" s="24" t="n">
        <f aca="true">IFERROR('Fristen &amp; Termine'!C12-TODAY(),"")</f>
        <v>409</v>
      </c>
    </row>
    <row r="22" customFormat="false" ht="15" hidden="false" customHeight="false" outlineLevel="0" collapsed="false">
      <c r="B22" s="13" t="s">
        <v>28</v>
      </c>
      <c r="C22" s="14" t="n">
        <f aca="false">SUMIF(Kostenerfassung!$C$9:$C$500,B22,Kostenerfassung!$G$9:$G$500)</f>
        <v>38.5</v>
      </c>
      <c r="D22" s="15" t="n">
        <f aca="false">IFERROR(C22/SUM($C$16:$C$23),0)</f>
        <v>0.0116054741665159</v>
      </c>
      <c r="E22" s="15"/>
      <c r="G22" s="19" t="str">
        <f aca="false">'Fristen &amp; Termine'!B13</f>
        <v>B-NL 1205</v>
      </c>
      <c r="H22" s="20" t="n">
        <f aca="false">'Fristen &amp; Termine'!C13</f>
        <v>46873</v>
      </c>
      <c r="I22" s="21" t="n">
        <f aca="true">IFERROR('Fristen &amp; Termine'!C13-TODAY(),"")</f>
        <v>561</v>
      </c>
    </row>
    <row r="23" customFormat="false" ht="15" hidden="false" customHeight="false" outlineLevel="0" collapsed="false">
      <c r="B23" s="16" t="s">
        <v>29</v>
      </c>
      <c r="C23" s="17" t="n">
        <f aca="false">SUMIF(Kostenerfassung!$C$9:$C$500,B23,Kostenerfassung!$G$9:$G$500)</f>
        <v>0</v>
      </c>
      <c r="D23" s="18" t="n">
        <f aca="false">IFERROR(C23/SUM($C$16:$C$23),0)</f>
        <v>0</v>
      </c>
      <c r="E23" s="18"/>
      <c r="G23" s="22" t="str">
        <f aca="false">'Fristen &amp; Termine'!B14</f>
        <v>B-NL 1206</v>
      </c>
      <c r="H23" s="23" t="n">
        <f aca="false">'Fristen &amp; Termine'!C14</f>
        <v>46721</v>
      </c>
      <c r="I23" s="24" t="n">
        <f aca="true">IFERROR('Fristen &amp; Termine'!C14-TODAY(),"")</f>
        <v>409</v>
      </c>
    </row>
    <row r="24" customFormat="false" ht="15" hidden="false" customHeight="false" outlineLevel="0" collapsed="false">
      <c r="B24" s="25" t="s">
        <v>30</v>
      </c>
      <c r="C24" s="26" t="n">
        <f aca="false">SUM(C16:C23)</f>
        <v>3317.4</v>
      </c>
      <c r="D24" s="27" t="s">
        <v>31</v>
      </c>
      <c r="E24" s="27"/>
    </row>
    <row r="26" customFormat="false" ht="15" hidden="false" customHeight="false" outlineLevel="0" collapsed="false">
      <c r="B26" s="28" t="s">
        <v>32</v>
      </c>
      <c r="C26" s="28"/>
      <c r="D26" s="28"/>
      <c r="E26" s="28"/>
      <c r="F26" s="28"/>
      <c r="G26" s="28"/>
      <c r="H26" s="28"/>
      <c r="I26" s="28"/>
    </row>
  </sheetData>
  <mergeCells count="32">
    <mergeCell ref="B2:I3"/>
    <mergeCell ref="B4:I4"/>
    <mergeCell ref="B6:C6"/>
    <mergeCell ref="D6:E6"/>
    <mergeCell ref="G6:I6"/>
    <mergeCell ref="B7:C8"/>
    <mergeCell ref="D7:E8"/>
    <mergeCell ref="G7:I7"/>
    <mergeCell ref="G8:I8"/>
    <mergeCell ref="G9:I9"/>
    <mergeCell ref="B10:C10"/>
    <mergeCell ref="D10:E10"/>
    <mergeCell ref="G10:I10"/>
    <mergeCell ref="B11:C12"/>
    <mergeCell ref="D11:E12"/>
    <mergeCell ref="G11:I11"/>
    <mergeCell ref="G12:I12"/>
    <mergeCell ref="G13:I13"/>
    <mergeCell ref="B14:E14"/>
    <mergeCell ref="G14:I14"/>
    <mergeCell ref="D15:E15"/>
    <mergeCell ref="D16:E16"/>
    <mergeCell ref="G16:I16"/>
    <mergeCell ref="D17:E17"/>
    <mergeCell ref="D18:E18"/>
    <mergeCell ref="D19:E19"/>
    <mergeCell ref="D20:E20"/>
    <mergeCell ref="D21:E21"/>
    <mergeCell ref="D22:E22"/>
    <mergeCell ref="D23:E23"/>
    <mergeCell ref="D24:E24"/>
    <mergeCell ref="B26:I26"/>
  </mergeCells>
  <conditionalFormatting sqref="I18:I23">
    <cfRule type="cellIs" priority="2" operator="lessThanOrEqual" aboveAverage="0" equalAverage="0" bottom="0" percent="0" rank="0" text="" dxfId="0">
      <formula>30</formula>
    </cfRule>
    <cfRule type="cellIs" priority="3" operator="lessThanOrEqual" aboveAverage="0" equalAverage="0" bottom="0" percent="0" rank="0" text="" dxfId="1">
      <formula>60</formula>
    </cfRule>
    <cfRule type="cellIs" priority="4" operator="greaterThan" aboveAverage="0" equalAverage="0" bottom="0" percent="0" rank="0" text="" dxfId="2">
      <formula>60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6E78"/>
    <pageSetUpPr fitToPage="true"/>
  </sheetPr>
  <dimension ref="A1:O20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18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20"/>
    <col collapsed="false" customWidth="true" hidden="false" outlineLevel="0" max="7" min="7" style="0" width="13"/>
    <col collapsed="false" customWidth="true" hidden="false" outlineLevel="0" max="8" min="8" style="0" width="20"/>
    <col collapsed="false" customWidth="true" hidden="false" outlineLevel="0" max="9" min="9" style="0" width="17"/>
    <col collapsed="false" customWidth="true" hidden="false" outlineLevel="0" max="10" min="10" style="0" width="13"/>
    <col collapsed="false" customWidth="true" hidden="false" outlineLevel="0" max="12" min="11" style="0" width="14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13"/>
  </cols>
  <sheetData>
    <row r="1" customFormat="false" ht="27.75" hidden="false" customHeight="true" outlineLevel="0" collapsed="false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customFormat="false" ht="18" hidden="false" customHeight="true" outlineLevel="0" collapsed="false">
      <c r="A2" s="30" t="s">
        <v>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4" customFormat="false" ht="15.75" hidden="false" customHeight="true" outlineLevel="0" collapsed="false">
      <c r="A4" s="31" t="s">
        <v>35</v>
      </c>
      <c r="B4" s="31"/>
      <c r="C4" s="31"/>
      <c r="D4" s="31"/>
      <c r="E4" s="31"/>
      <c r="F4" s="31"/>
      <c r="G4" s="31" t="s">
        <v>36</v>
      </c>
      <c r="H4" s="31"/>
      <c r="I4" s="31"/>
      <c r="J4" s="31" t="s">
        <v>37</v>
      </c>
      <c r="K4" s="31"/>
      <c r="L4" s="31"/>
      <c r="M4" s="31"/>
      <c r="N4" s="31"/>
      <c r="O4" s="31"/>
    </row>
    <row r="8" customFormat="false" ht="33.75" hidden="false" customHeight="true" outlineLevel="0" collapsed="false">
      <c r="A8" s="32" t="s">
        <v>21</v>
      </c>
      <c r="B8" s="32" t="s">
        <v>38</v>
      </c>
      <c r="C8" s="32" t="s">
        <v>39</v>
      </c>
      <c r="D8" s="32" t="s">
        <v>40</v>
      </c>
      <c r="E8" s="32" t="s">
        <v>18</v>
      </c>
      <c r="F8" s="32" t="s">
        <v>41</v>
      </c>
      <c r="G8" s="32" t="s">
        <v>42</v>
      </c>
      <c r="H8" s="32" t="s">
        <v>43</v>
      </c>
      <c r="I8" s="32" t="s">
        <v>44</v>
      </c>
      <c r="J8" s="32" t="s">
        <v>45</v>
      </c>
      <c r="K8" s="32" t="s">
        <v>46</v>
      </c>
      <c r="L8" s="32" t="s">
        <v>47</v>
      </c>
      <c r="M8" s="32" t="s">
        <v>48</v>
      </c>
      <c r="N8" s="32" t="s">
        <v>49</v>
      </c>
      <c r="O8" s="32" t="s">
        <v>50</v>
      </c>
    </row>
    <row r="9" customFormat="false" ht="15" hidden="false" customHeight="false" outlineLevel="0" collapsed="false">
      <c r="A9" s="33" t="s">
        <v>51</v>
      </c>
      <c r="B9" s="33" t="s">
        <v>52</v>
      </c>
      <c r="C9" s="33" t="s">
        <v>53</v>
      </c>
      <c r="D9" s="33" t="s">
        <v>54</v>
      </c>
      <c r="E9" s="33" t="s">
        <v>55</v>
      </c>
      <c r="F9" s="33" t="s">
        <v>56</v>
      </c>
      <c r="G9" s="34" t="n">
        <v>45365</v>
      </c>
      <c r="H9" s="33" t="s">
        <v>57</v>
      </c>
      <c r="I9" s="33" t="s">
        <v>58</v>
      </c>
      <c r="J9" s="33" t="s">
        <v>59</v>
      </c>
      <c r="K9" s="34" t="n">
        <v>45352</v>
      </c>
      <c r="L9" s="34" t="n">
        <v>46446</v>
      </c>
      <c r="M9" s="35" t="n">
        <v>389</v>
      </c>
      <c r="N9" s="36" t="n">
        <v>48250</v>
      </c>
      <c r="O9" s="33" t="s">
        <v>60</v>
      </c>
    </row>
    <row r="10" customFormat="false" ht="15" hidden="false" customHeight="false" outlineLevel="0" collapsed="false">
      <c r="A10" s="37" t="s">
        <v>61</v>
      </c>
      <c r="B10" s="37" t="s">
        <v>62</v>
      </c>
      <c r="C10" s="37" t="s">
        <v>63</v>
      </c>
      <c r="D10" s="37" t="s">
        <v>54</v>
      </c>
      <c r="E10" s="37" t="s">
        <v>64</v>
      </c>
      <c r="F10" s="37" t="s">
        <v>65</v>
      </c>
      <c r="G10" s="38" t="n">
        <v>45171</v>
      </c>
      <c r="H10" s="37" t="s">
        <v>66</v>
      </c>
      <c r="I10" s="37" t="s">
        <v>58</v>
      </c>
      <c r="J10" s="37" t="s">
        <v>59</v>
      </c>
      <c r="K10" s="38" t="n">
        <v>45170</v>
      </c>
      <c r="L10" s="38" t="n">
        <v>46265</v>
      </c>
      <c r="M10" s="39" t="n">
        <v>345</v>
      </c>
      <c r="N10" s="40" t="n">
        <v>61400</v>
      </c>
      <c r="O10" s="37" t="s">
        <v>60</v>
      </c>
    </row>
    <row r="11" customFormat="false" ht="15" hidden="false" customHeight="false" outlineLevel="0" collapsed="false">
      <c r="A11" s="33" t="s">
        <v>67</v>
      </c>
      <c r="B11" s="33" t="s">
        <v>68</v>
      </c>
      <c r="C11" s="33" t="s">
        <v>69</v>
      </c>
      <c r="D11" s="33" t="s">
        <v>70</v>
      </c>
      <c r="E11" s="33" t="s">
        <v>55</v>
      </c>
      <c r="F11" s="33" t="s">
        <v>71</v>
      </c>
      <c r="G11" s="34" t="n">
        <v>44732</v>
      </c>
      <c r="H11" s="33" t="s">
        <v>72</v>
      </c>
      <c r="I11" s="33" t="s">
        <v>73</v>
      </c>
      <c r="J11" s="33" t="s">
        <v>74</v>
      </c>
      <c r="K11" s="34" t="n">
        <v>44732</v>
      </c>
      <c r="L11" s="34"/>
      <c r="M11" s="35" t="n">
        <v>0</v>
      </c>
      <c r="N11" s="36" t="n">
        <v>93120</v>
      </c>
      <c r="O11" s="33" t="s">
        <v>60</v>
      </c>
    </row>
    <row r="12" customFormat="false" ht="15" hidden="false" customHeight="false" outlineLevel="0" collapsed="false">
      <c r="A12" s="37" t="s">
        <v>75</v>
      </c>
      <c r="B12" s="37" t="s">
        <v>76</v>
      </c>
      <c r="C12" s="37" t="s">
        <v>77</v>
      </c>
      <c r="D12" s="37" t="s">
        <v>70</v>
      </c>
      <c r="E12" s="37" t="s">
        <v>55</v>
      </c>
      <c r="F12" s="37" t="s">
        <v>78</v>
      </c>
      <c r="G12" s="38" t="n">
        <v>44937</v>
      </c>
      <c r="H12" s="37" t="s">
        <v>72</v>
      </c>
      <c r="I12" s="37" t="s">
        <v>73</v>
      </c>
      <c r="J12" s="37" t="s">
        <v>79</v>
      </c>
      <c r="K12" s="38" t="n">
        <v>44937</v>
      </c>
      <c r="L12" s="38" t="n">
        <v>46762</v>
      </c>
      <c r="M12" s="39" t="n">
        <v>612</v>
      </c>
      <c r="N12" s="40" t="n">
        <v>77800</v>
      </c>
      <c r="O12" s="37" t="s">
        <v>80</v>
      </c>
    </row>
    <row r="13" customFormat="false" ht="15" hidden="false" customHeight="false" outlineLevel="0" collapsed="false">
      <c r="A13" s="33" t="s">
        <v>81</v>
      </c>
      <c r="B13" s="33" t="s">
        <v>82</v>
      </c>
      <c r="C13" s="33" t="s">
        <v>83</v>
      </c>
      <c r="D13" s="33" t="s">
        <v>54</v>
      </c>
      <c r="E13" s="33" t="s">
        <v>84</v>
      </c>
      <c r="F13" s="33" t="s">
        <v>85</v>
      </c>
      <c r="G13" s="34" t="n">
        <v>45754</v>
      </c>
      <c r="H13" s="33" t="s">
        <v>86</v>
      </c>
      <c r="I13" s="33" t="s">
        <v>87</v>
      </c>
      <c r="J13" s="33" t="s">
        <v>59</v>
      </c>
      <c r="K13" s="34" t="n">
        <v>45748</v>
      </c>
      <c r="L13" s="34" t="n">
        <v>46843</v>
      </c>
      <c r="M13" s="35" t="n">
        <v>529</v>
      </c>
      <c r="N13" s="36" t="n">
        <v>22600</v>
      </c>
      <c r="O13" s="33" t="s">
        <v>60</v>
      </c>
    </row>
    <row r="14" customFormat="false" ht="15" hidden="false" customHeight="false" outlineLevel="0" collapsed="false">
      <c r="A14" s="37" t="s">
        <v>88</v>
      </c>
      <c r="B14" s="37" t="s">
        <v>89</v>
      </c>
      <c r="C14" s="37" t="s">
        <v>90</v>
      </c>
      <c r="D14" s="37" t="s">
        <v>91</v>
      </c>
      <c r="E14" s="37" t="s">
        <v>64</v>
      </c>
      <c r="F14" s="37" t="s">
        <v>92</v>
      </c>
      <c r="G14" s="38" t="n">
        <v>45601</v>
      </c>
      <c r="H14" s="37" t="s">
        <v>93</v>
      </c>
      <c r="I14" s="37" t="s">
        <v>94</v>
      </c>
      <c r="J14" s="37" t="s">
        <v>59</v>
      </c>
      <c r="K14" s="38" t="n">
        <v>45597</v>
      </c>
      <c r="L14" s="38" t="n">
        <v>46691</v>
      </c>
      <c r="M14" s="39" t="n">
        <v>219</v>
      </c>
      <c r="N14" s="40" t="n">
        <v>15340</v>
      </c>
      <c r="O14" s="37" t="s">
        <v>60</v>
      </c>
    </row>
    <row r="15" customFormat="false" ht="15" hidden="false" customHeight="false" outlineLevel="0" collapsed="false">
      <c r="A15" s="33" t="s">
        <v>95</v>
      </c>
      <c r="B15" s="33" t="s">
        <v>96</v>
      </c>
      <c r="C15" s="33" t="s">
        <v>97</v>
      </c>
      <c r="D15" s="33" t="s">
        <v>54</v>
      </c>
      <c r="E15" s="33" t="s">
        <v>98</v>
      </c>
      <c r="F15" s="33" t="s">
        <v>99</v>
      </c>
      <c r="G15" s="34" t="n">
        <v>45064</v>
      </c>
      <c r="H15" s="33" t="s">
        <v>100</v>
      </c>
      <c r="I15" s="33" t="s">
        <v>101</v>
      </c>
      <c r="J15" s="33" t="s">
        <v>59</v>
      </c>
      <c r="K15" s="34" t="n">
        <v>45047</v>
      </c>
      <c r="L15" s="34" t="n">
        <v>46142</v>
      </c>
      <c r="M15" s="35" t="n">
        <v>298</v>
      </c>
      <c r="N15" s="36" t="n">
        <v>54980</v>
      </c>
      <c r="O15" s="33" t="s">
        <v>60</v>
      </c>
    </row>
    <row r="16" customFormat="false" ht="15" hidden="false" customHeight="false" outlineLevel="0" collapsed="false">
      <c r="A16" s="37" t="s">
        <v>102</v>
      </c>
      <c r="B16" s="37" t="s">
        <v>103</v>
      </c>
      <c r="C16" s="37" t="s">
        <v>104</v>
      </c>
      <c r="D16" s="37" t="s">
        <v>70</v>
      </c>
      <c r="E16" s="37" t="s">
        <v>55</v>
      </c>
      <c r="F16" s="37" t="s">
        <v>105</v>
      </c>
      <c r="G16" s="38" t="n">
        <v>44438</v>
      </c>
      <c r="H16" s="37" t="s">
        <v>106</v>
      </c>
      <c r="I16" s="37" t="s">
        <v>101</v>
      </c>
      <c r="J16" s="37" t="s">
        <v>74</v>
      </c>
      <c r="K16" s="38" t="n">
        <v>44438</v>
      </c>
      <c r="L16" s="38"/>
      <c r="M16" s="39" t="n">
        <v>0</v>
      </c>
      <c r="N16" s="40" t="n">
        <v>118650</v>
      </c>
      <c r="O16" s="37" t="s">
        <v>107</v>
      </c>
    </row>
    <row r="17" customFormat="false" ht="15" hidden="false" customHeight="false" outlineLevel="0" collapsed="false">
      <c r="A17" s="41"/>
      <c r="B17" s="41"/>
      <c r="C17" s="41"/>
      <c r="D17" s="41"/>
      <c r="E17" s="41"/>
      <c r="F17" s="41"/>
      <c r="G17" s="42"/>
      <c r="H17" s="41"/>
      <c r="I17" s="41"/>
      <c r="J17" s="41"/>
      <c r="K17" s="42"/>
      <c r="L17" s="42"/>
      <c r="M17" s="43"/>
      <c r="N17" s="44"/>
      <c r="O17" s="41"/>
    </row>
    <row r="18" customFormat="false" ht="15" hidden="false" customHeight="false" outlineLevel="0" collapsed="false">
      <c r="A18" s="41"/>
      <c r="B18" s="41"/>
      <c r="C18" s="41"/>
      <c r="D18" s="41"/>
      <c r="E18" s="41"/>
      <c r="F18" s="41"/>
      <c r="G18" s="42"/>
      <c r="H18" s="41"/>
      <c r="I18" s="41"/>
      <c r="J18" s="41"/>
      <c r="K18" s="42"/>
      <c r="L18" s="42"/>
      <c r="M18" s="43"/>
      <c r="N18" s="44"/>
      <c r="O18" s="41"/>
    </row>
    <row r="19" customFormat="false" ht="15" hidden="false" customHeight="false" outlineLevel="0" collapsed="false">
      <c r="A19" s="41"/>
      <c r="B19" s="41"/>
      <c r="C19" s="41"/>
      <c r="D19" s="41"/>
      <c r="E19" s="41"/>
      <c r="F19" s="41"/>
      <c r="G19" s="42"/>
      <c r="H19" s="41"/>
      <c r="I19" s="41"/>
      <c r="J19" s="41"/>
      <c r="K19" s="42"/>
      <c r="L19" s="42"/>
      <c r="M19" s="43"/>
      <c r="N19" s="44"/>
      <c r="O19" s="41"/>
    </row>
    <row r="20" customFormat="false" ht="15" hidden="false" customHeight="false" outlineLevel="0" collapsed="false">
      <c r="A20" s="41"/>
      <c r="B20" s="41"/>
      <c r="C20" s="41"/>
      <c r="D20" s="41"/>
      <c r="E20" s="41"/>
      <c r="F20" s="41"/>
      <c r="G20" s="42"/>
      <c r="H20" s="41"/>
      <c r="I20" s="41"/>
      <c r="J20" s="41"/>
      <c r="K20" s="42"/>
      <c r="L20" s="42"/>
      <c r="M20" s="43"/>
      <c r="N20" s="44"/>
      <c r="O20" s="41"/>
    </row>
  </sheetData>
  <mergeCells count="5">
    <mergeCell ref="A1:O1"/>
    <mergeCell ref="A2:O2"/>
    <mergeCell ref="A4:F4"/>
    <mergeCell ref="G4:I4"/>
    <mergeCell ref="J4:O4"/>
  </mergeCells>
  <conditionalFormatting sqref="O9:O20">
    <cfRule type="cellIs" priority="2" operator="equal" aboveAverage="0" equalAverage="0" bottom="0" percent="0" rank="0" text="" dxfId="2">
      <formula>"Aktiv"</formula>
    </cfRule>
    <cfRule type="cellIs" priority="3" operator="equal" aboveAverage="0" equalAverage="0" bottom="0" percent="0" rank="0" text="" dxfId="1">
      <formula>"In Wartung"</formula>
    </cfRule>
    <cfRule type="cellIs" priority="4" operator="equal" aboveAverage="0" equalAverage="0" bottom="0" percent="0" rank="0" text="" dxfId="0">
      <formula>"Abgemeldet"</formula>
    </cfRule>
  </conditionalFormatting>
  <dataValidations count="5">
    <dataValidation allowBlank="true" errorStyle="stop" operator="between" showDropDown="false" showErrorMessage="false" showInputMessage="false" sqref="E9:E20" type="list">
      <formula1>"Benzin,Diesel,Elektro,Hybrid,Erdgas (CNG)"</formula1>
      <formula2>0</formula2>
    </dataValidation>
    <dataValidation allowBlank="true" errorStyle="stop" operator="between" showDropDown="false" showErrorMessage="false" showInputMessage="false" sqref="O9:O20" type="list">
      <formula1>"Aktiv,In Wartung,Reserve,Abgemeldet"</formula1>
      <formula2>0</formula2>
    </dataValidation>
    <dataValidation allowBlank="true" errorStyle="stop" operator="between" showDropDown="false" showErrorMessage="false" showInputMessage="false" sqref="D9:D20" type="list">
      <formula1>"Pkw,Transporter,Lkw,Dienstwagen,Pool-Fahrzeug"</formula1>
      <formula2>0</formula2>
    </dataValidation>
    <dataValidation allowBlank="true" errorStyle="stop" operator="between" showDropDown="false" showErrorMessage="false" showInputMessage="false" sqref="J9:J20" type="list">
      <formula1>"Leasing,Kauf,Finanzierung,Miete"</formula1>
      <formula2>0</formula2>
    </dataValidation>
    <dataValidation allowBlank="true" errorStyle="stop" operator="between" showDropDown="false" showErrorMessage="false" showInputMessage="false" sqref="I9:I20" type="list">
      <formula1>"Vertrieb,Logistik,Technik,Geschäftsführung,Verwaltung"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A33D"/>
    <pageSetUpPr fitToPage="true"/>
  </sheetPr>
  <dimension ref="A1:L16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5" min="4" style="0" width="13"/>
    <col collapsed="false" customWidth="true" hidden="false" outlineLevel="0" max="7" min="6" style="0" width="15"/>
    <col collapsed="false" customWidth="true" hidden="false" outlineLevel="0" max="8" min="8" style="0" width="16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8"/>
  </cols>
  <sheetData>
    <row r="1" customFormat="false" ht="27.75" hidden="false" customHeight="true" outlineLevel="0" collapsed="false">
      <c r="A1" s="29" t="s">
        <v>108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customFormat="false" ht="18" hidden="false" customHeight="true" outlineLevel="0" collapsed="false">
      <c r="A2" s="30" t="s">
        <v>109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8" customFormat="false" ht="33.75" hidden="false" customHeight="true" outlineLevel="0" collapsed="false">
      <c r="A8" s="32" t="s">
        <v>110</v>
      </c>
      <c r="B8" s="32" t="s">
        <v>21</v>
      </c>
      <c r="C8" s="32" t="s">
        <v>22</v>
      </c>
      <c r="D8" s="32" t="s">
        <v>111</v>
      </c>
      <c r="E8" s="32" t="s">
        <v>112</v>
      </c>
      <c r="F8" s="32" t="s">
        <v>113</v>
      </c>
      <c r="G8" s="32" t="s">
        <v>114</v>
      </c>
      <c r="H8" s="32" t="s">
        <v>115</v>
      </c>
      <c r="I8" s="32" t="s">
        <v>116</v>
      </c>
      <c r="J8" s="32" t="s">
        <v>117</v>
      </c>
      <c r="K8" s="32" t="s">
        <v>23</v>
      </c>
      <c r="L8" s="32" t="s">
        <v>118</v>
      </c>
    </row>
    <row r="9" customFormat="false" ht="15" hidden="false" customHeight="false" outlineLevel="0" collapsed="false">
      <c r="A9" s="45" t="str">
        <f aca="false">IFERROR(INDEX(Fahrzeugstammdaten!$B$9:$B$20,MATCH(B9,Fahrzeugstammdaten!$A$9:$A$20,0))&amp;" "&amp;INDEX(Fahrzeugstammdaten!$C$9:$C$20,MATCH(B9,Fahrzeugstammdaten!$A$9:$A$20,0)),"–")</f>
        <v>Volkswagen Passat Variant</v>
      </c>
      <c r="B9" s="33" t="s">
        <v>51</v>
      </c>
      <c r="C9" s="34" t="n">
        <v>46477</v>
      </c>
      <c r="D9" s="34" t="n">
        <v>46492</v>
      </c>
      <c r="E9" s="34" t="n">
        <v>46517</v>
      </c>
      <c r="F9" s="34" t="n">
        <v>46407</v>
      </c>
      <c r="G9" s="34" t="n">
        <v>46752</v>
      </c>
      <c r="H9" s="33" t="s">
        <v>119</v>
      </c>
      <c r="I9" s="33" t="s">
        <v>120</v>
      </c>
      <c r="J9" s="34" t="n">
        <f aca="false">MIN(C9:G9)</f>
        <v>46407</v>
      </c>
      <c r="K9" s="46" t="n">
        <f aca="true">J9-TODAY()</f>
        <v>95</v>
      </c>
      <c r="L9" s="47" t="str">
        <f aca="false">IF(K9&lt;=30,"🔴",IF(K9&lt;=60,"🟠","🟢"))</f>
        <v>🟢</v>
      </c>
    </row>
    <row r="10" customFormat="false" ht="15" hidden="false" customHeight="false" outlineLevel="0" collapsed="false">
      <c r="A10" s="48" t="str">
        <f aca="false">IFERROR(INDEX(Fahrzeugstammdaten!$B$9:$B$20,MATCH(B10,Fahrzeugstammdaten!$A$9:$A$20,0))&amp;" "&amp;INDEX(Fahrzeugstammdaten!$C$9:$C$20,MATCH(B10,Fahrzeugstammdaten!$A$9:$A$20,0)),"–")</f>
        <v>Škoda Octavia Combi</v>
      </c>
      <c r="B10" s="37" t="s">
        <v>61</v>
      </c>
      <c r="C10" s="38" t="n">
        <v>46446</v>
      </c>
      <c r="D10" s="38" t="n">
        <v>46428</v>
      </c>
      <c r="E10" s="38" t="n">
        <v>46543</v>
      </c>
      <c r="F10" s="38" t="n">
        <v>46407</v>
      </c>
      <c r="G10" s="38" t="n">
        <v>46752</v>
      </c>
      <c r="H10" s="37" t="s">
        <v>119</v>
      </c>
      <c r="I10" s="37" t="s">
        <v>121</v>
      </c>
      <c r="J10" s="38" t="n">
        <f aca="false">MIN(C10:G10)</f>
        <v>46407</v>
      </c>
      <c r="K10" s="49" t="n">
        <f aca="true">J10-TODAY()</f>
        <v>95</v>
      </c>
      <c r="L10" s="50" t="str">
        <f aca="false">IF(K10&lt;=30,"🔴",IF(K10&lt;=60,"🟠","🟢"))</f>
        <v>🟢</v>
      </c>
    </row>
    <row r="11" customFormat="false" ht="15" hidden="false" customHeight="false" outlineLevel="0" collapsed="false">
      <c r="A11" s="45" t="str">
        <f aca="false">IFERROR(INDEX(Fahrzeugstammdaten!$B$9:$B$20,MATCH(B11,Fahrzeugstammdaten!$A$9:$A$20,0))&amp;" "&amp;INDEX(Fahrzeugstammdaten!$C$9:$C$20,MATCH(B11,Fahrzeugstammdaten!$A$9:$A$20,0)),"–")</f>
        <v>Ford Transit Custom</v>
      </c>
      <c r="B11" s="33" t="s">
        <v>67</v>
      </c>
      <c r="C11" s="34" t="n">
        <v>46418</v>
      </c>
      <c r="D11" s="34" t="n">
        <v>46466</v>
      </c>
      <c r="E11" s="34" t="n">
        <v>46505</v>
      </c>
      <c r="F11" s="34" t="n">
        <v>46407</v>
      </c>
      <c r="G11" s="34" t="n">
        <v>46752</v>
      </c>
      <c r="H11" s="33" t="s">
        <v>122</v>
      </c>
      <c r="I11" s="33" t="s">
        <v>123</v>
      </c>
      <c r="J11" s="34" t="n">
        <f aca="false">MIN(C11:G11)</f>
        <v>46407</v>
      </c>
      <c r="K11" s="46" t="n">
        <f aca="true">J11-TODAY()</f>
        <v>95</v>
      </c>
      <c r="L11" s="47" t="str">
        <f aca="false">IF(K11&lt;=30,"🔴",IF(K11&lt;=60,"🟠","🟢"))</f>
        <v>🟢</v>
      </c>
    </row>
    <row r="12" customFormat="false" ht="15" hidden="false" customHeight="false" outlineLevel="0" collapsed="false">
      <c r="A12" s="48" t="str">
        <f aca="false">IFERROR(INDEX(Fahrzeugstammdaten!$B$9:$B$20,MATCH(B12,Fahrzeugstammdaten!$A$9:$A$20,0))&amp;" "&amp;INDEX(Fahrzeugstammdaten!$C$9:$C$20,MATCH(B12,Fahrzeugstammdaten!$A$9:$A$20,0)),"–")</f>
        <v>Mercedes-Benz Sprinter 317</v>
      </c>
      <c r="B12" s="37" t="s">
        <v>75</v>
      </c>
      <c r="C12" s="38" t="n">
        <v>46721</v>
      </c>
      <c r="D12" s="38" t="n">
        <v>46412</v>
      </c>
      <c r="E12" s="38" t="n">
        <v>46525</v>
      </c>
      <c r="F12" s="38" t="n">
        <v>46583</v>
      </c>
      <c r="G12" s="38" t="n">
        <v>46752</v>
      </c>
      <c r="H12" s="37" t="s">
        <v>122</v>
      </c>
      <c r="I12" s="37" t="s">
        <v>124</v>
      </c>
      <c r="J12" s="38" t="n">
        <f aca="false">MIN(C12:G12)</f>
        <v>46412</v>
      </c>
      <c r="K12" s="49" t="n">
        <f aca="true">J12-TODAY()</f>
        <v>100</v>
      </c>
      <c r="L12" s="50" t="str">
        <f aca="false">IF(K12&lt;=30,"🔴",IF(K12&lt;=60,"🟠","🟢"))</f>
        <v>🟢</v>
      </c>
    </row>
    <row r="13" customFormat="false" ht="15" hidden="false" customHeight="false" outlineLevel="0" collapsed="false">
      <c r="A13" s="45" t="str">
        <f aca="false">IFERROR(INDEX(Fahrzeugstammdaten!$B$9:$B$20,MATCH(B13,Fahrzeugstammdaten!$A$9:$A$20,0))&amp;" "&amp;INDEX(Fahrzeugstammdaten!$C$9:$C$20,MATCH(B13,Fahrzeugstammdaten!$A$9:$A$20,0)),"–")</f>
        <v>Tesla Model 3</v>
      </c>
      <c r="B13" s="33" t="s">
        <v>81</v>
      </c>
      <c r="C13" s="34" t="n">
        <v>46873</v>
      </c>
      <c r="D13" s="34" t="n">
        <v>46489</v>
      </c>
      <c r="E13" s="34" t="n">
        <v>46507</v>
      </c>
      <c r="F13" s="34" t="n">
        <v>46407</v>
      </c>
      <c r="G13" s="34" t="n">
        <v>46752</v>
      </c>
      <c r="H13" s="33" t="s">
        <v>119</v>
      </c>
      <c r="I13" s="33" t="s">
        <v>125</v>
      </c>
      <c r="J13" s="34" t="n">
        <f aca="false">MIN(C13:G13)</f>
        <v>46407</v>
      </c>
      <c r="K13" s="46" t="n">
        <f aca="true">J13-TODAY()</f>
        <v>95</v>
      </c>
      <c r="L13" s="47" t="str">
        <f aca="false">IF(K13&lt;=30,"🔴",IF(K13&lt;=60,"🟠","🟢"))</f>
        <v>🟢</v>
      </c>
    </row>
    <row r="14" customFormat="false" ht="15" hidden="false" customHeight="false" outlineLevel="0" collapsed="false">
      <c r="A14" s="48" t="str">
        <f aca="false">IFERROR(INDEX(Fahrzeugstammdaten!$B$9:$B$20,MATCH(B14,Fahrzeugstammdaten!$A$9:$A$20,0))&amp;" "&amp;INDEX(Fahrzeugstammdaten!$C$9:$C$20,MATCH(B14,Fahrzeugstammdaten!$A$9:$A$20,0)),"–")</f>
        <v>Opel Corsa</v>
      </c>
      <c r="B14" s="37" t="s">
        <v>88</v>
      </c>
      <c r="C14" s="38" t="n">
        <v>46721</v>
      </c>
      <c r="D14" s="38" t="n">
        <v>46668</v>
      </c>
      <c r="E14" s="38" t="n">
        <v>46693</v>
      </c>
      <c r="F14" s="38" t="n">
        <v>46583</v>
      </c>
      <c r="G14" s="38" t="n">
        <v>46752</v>
      </c>
      <c r="H14" s="37" t="s">
        <v>119</v>
      </c>
      <c r="I14" s="37" t="s">
        <v>126</v>
      </c>
      <c r="J14" s="38" t="n">
        <f aca="false">MIN(C14:G14)</f>
        <v>46583</v>
      </c>
      <c r="K14" s="49" t="n">
        <f aca="true">J14-TODAY()</f>
        <v>271</v>
      </c>
      <c r="L14" s="50" t="str">
        <f aca="false">IF(K14&lt;=30,"🔴",IF(K14&lt;=60,"🟠","🟢"))</f>
        <v>🟢</v>
      </c>
    </row>
    <row r="15" customFormat="false" ht="15" hidden="false" customHeight="false" outlineLevel="0" collapsed="false">
      <c r="A15" s="45" t="str">
        <f aca="false">IFERROR(INDEX(Fahrzeugstammdaten!$B$9:$B$20,MATCH(B15,Fahrzeugstammdaten!$A$9:$A$20,0))&amp;" "&amp;INDEX(Fahrzeugstammdaten!$C$9:$C$20,MATCH(B15,Fahrzeugstammdaten!$A$9:$A$20,0)),"–")</f>
        <v>Toyota Corolla Hybrid</v>
      </c>
      <c r="B15" s="33" t="s">
        <v>95</v>
      </c>
      <c r="C15" s="34" t="n">
        <v>46538</v>
      </c>
      <c r="D15" s="34" t="n">
        <v>46516</v>
      </c>
      <c r="E15" s="34" t="n">
        <v>46590</v>
      </c>
      <c r="F15" s="34" t="n">
        <v>46407</v>
      </c>
      <c r="G15" s="34" t="n">
        <v>46752</v>
      </c>
      <c r="H15" s="33" t="s">
        <v>122</v>
      </c>
      <c r="I15" s="33" t="s">
        <v>127</v>
      </c>
      <c r="J15" s="34" t="n">
        <f aca="false">MIN(C15:G15)</f>
        <v>46407</v>
      </c>
      <c r="K15" s="46" t="n">
        <f aca="true">J15-TODAY()</f>
        <v>95</v>
      </c>
      <c r="L15" s="47" t="str">
        <f aca="false">IF(K15&lt;=30,"🔴",IF(K15&lt;=60,"🟠","🟢"))</f>
        <v>🟢</v>
      </c>
    </row>
    <row r="16" customFormat="false" ht="15" hidden="false" customHeight="false" outlineLevel="0" collapsed="false">
      <c r="A16" s="48" t="str">
        <f aca="false">IFERROR(INDEX(Fahrzeugstammdaten!$B$9:$B$20,MATCH(B16,Fahrzeugstammdaten!$A$9:$A$20,0))&amp;" "&amp;INDEX(Fahrzeugstammdaten!$C$9:$C$20,MATCH(B16,Fahrzeugstammdaten!$A$9:$A$20,0)),"–")</f>
        <v>Renault Kangoo</v>
      </c>
      <c r="B16" s="37" t="s">
        <v>102</v>
      </c>
      <c r="C16" s="38" t="n">
        <v>46630</v>
      </c>
      <c r="D16" s="38" t="n">
        <v>46613</v>
      </c>
      <c r="E16" s="38" t="n">
        <v>46633</v>
      </c>
      <c r="F16" s="38" t="n">
        <v>46583</v>
      </c>
      <c r="G16" s="38" t="n">
        <v>46752</v>
      </c>
      <c r="H16" s="37" t="s">
        <v>122</v>
      </c>
      <c r="I16" s="37" t="s">
        <v>128</v>
      </c>
      <c r="J16" s="38" t="n">
        <f aca="false">MIN(C16:G16)</f>
        <v>46583</v>
      </c>
      <c r="K16" s="49" t="n">
        <f aca="true">J16-TODAY()</f>
        <v>271</v>
      </c>
      <c r="L16" s="50" t="str">
        <f aca="false">IF(K16&lt;=30,"🔴",IF(K16&lt;=60,"🟠","🟢"))</f>
        <v>🟢</v>
      </c>
    </row>
  </sheetData>
  <mergeCells count="2">
    <mergeCell ref="A1:L1"/>
    <mergeCell ref="A2:L2"/>
  </mergeCells>
  <conditionalFormatting sqref="K9:K16">
    <cfRule type="cellIs" priority="2" operator="lessThanOrEqual" aboveAverage="0" equalAverage="0" bottom="0" percent="0" rank="0" text="" dxfId="0">
      <formula>30</formula>
    </cfRule>
    <cfRule type="cellIs" priority="3" operator="between" aboveAverage="0" equalAverage="0" bottom="0" percent="0" rank="0" text="" dxfId="1">
      <formula>31</formula>
      <formula>60</formula>
    </cfRule>
    <cfRule type="cellIs" priority="4" operator="greaterThan" aboveAverage="0" equalAverage="0" bottom="0" percent="0" rank="0" text="" dxfId="2">
      <formula>60</formula>
    </cfRule>
  </conditionalFormatting>
  <conditionalFormatting sqref="J9:J16">
    <cfRule type="expression" priority="5" aboveAverage="0" equalAverage="0" bottom="0" percent="0" rank="0" text="" dxfId="0">
      <formula>$K9&lt;0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6E78"/>
    <pageSetUpPr fitToPage="true"/>
  </sheetPr>
  <dimension ref="A1:I4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4" min="4" style="0" width="30"/>
    <col collapsed="false" customWidth="true" hidden="false" outlineLevel="0" max="5" min="5" style="0" width="11"/>
    <col collapsed="false" customWidth="true" hidden="false" outlineLevel="0" max="7" min="6" style="0" width="13"/>
    <col collapsed="false" customWidth="true" hidden="false" outlineLevel="0" max="8" min="8" style="0" width="24"/>
    <col collapsed="false" customWidth="true" hidden="false" outlineLevel="0" max="9" min="9" style="0" width="12"/>
  </cols>
  <sheetData>
    <row r="1" customFormat="false" ht="27.75" hidden="false" customHeight="true" outlineLevel="0" collapsed="false">
      <c r="A1" s="29" t="s">
        <v>129</v>
      </c>
      <c r="B1" s="29"/>
      <c r="C1" s="29"/>
      <c r="D1" s="29"/>
      <c r="E1" s="29"/>
      <c r="F1" s="29"/>
      <c r="G1" s="29"/>
      <c r="H1" s="29"/>
      <c r="I1" s="29"/>
    </row>
    <row r="2" customFormat="false" ht="18" hidden="false" customHeight="true" outlineLevel="0" collapsed="false">
      <c r="A2" s="30" t="s">
        <v>130</v>
      </c>
      <c r="B2" s="30"/>
      <c r="C2" s="30"/>
      <c r="D2" s="30"/>
      <c r="E2" s="30"/>
      <c r="F2" s="30"/>
      <c r="G2" s="30"/>
      <c r="H2" s="30"/>
      <c r="I2" s="30"/>
    </row>
    <row r="8" customFormat="false" ht="30" hidden="false" customHeight="true" outlineLevel="0" collapsed="false">
      <c r="A8" s="32" t="s">
        <v>131</v>
      </c>
      <c r="B8" s="32" t="s">
        <v>21</v>
      </c>
      <c r="C8" s="32" t="s">
        <v>132</v>
      </c>
      <c r="D8" s="32" t="s">
        <v>133</v>
      </c>
      <c r="E8" s="32" t="s">
        <v>49</v>
      </c>
      <c r="F8" s="32" t="s">
        <v>134</v>
      </c>
      <c r="G8" s="32" t="s">
        <v>135</v>
      </c>
      <c r="H8" s="32" t="s">
        <v>136</v>
      </c>
      <c r="I8" s="32" t="s">
        <v>137</v>
      </c>
    </row>
    <row r="9" customFormat="false" ht="15" hidden="false" customHeight="false" outlineLevel="0" collapsed="false">
      <c r="A9" s="34" t="n">
        <v>46395</v>
      </c>
      <c r="B9" s="33" t="s">
        <v>51</v>
      </c>
      <c r="C9" s="33" t="s">
        <v>18</v>
      </c>
      <c r="D9" s="33" t="s">
        <v>138</v>
      </c>
      <c r="E9" s="36" t="n">
        <v>46720</v>
      </c>
      <c r="F9" s="51" t="n">
        <v>52.4</v>
      </c>
      <c r="G9" s="52" t="n">
        <v>94.32</v>
      </c>
      <c r="H9" s="33" t="s">
        <v>139</v>
      </c>
      <c r="I9" s="33" t="s">
        <v>140</v>
      </c>
    </row>
    <row r="10" customFormat="false" ht="15" hidden="false" customHeight="false" outlineLevel="0" collapsed="false">
      <c r="A10" s="38" t="n">
        <v>46396</v>
      </c>
      <c r="B10" s="37" t="s">
        <v>81</v>
      </c>
      <c r="C10" s="37" t="s">
        <v>18</v>
      </c>
      <c r="D10" s="37" t="s">
        <v>141</v>
      </c>
      <c r="E10" s="40" t="n">
        <v>21450</v>
      </c>
      <c r="F10" s="53" t="n">
        <v>41</v>
      </c>
      <c r="G10" s="54" t="n">
        <v>18.45</v>
      </c>
      <c r="H10" s="37" t="s">
        <v>142</v>
      </c>
      <c r="I10" s="37" t="s">
        <v>143</v>
      </c>
    </row>
    <row r="11" customFormat="false" ht="15" hidden="false" customHeight="false" outlineLevel="0" collapsed="false">
      <c r="A11" s="34" t="n">
        <v>46399</v>
      </c>
      <c r="B11" s="33" t="s">
        <v>67</v>
      </c>
      <c r="C11" s="33" t="s">
        <v>20</v>
      </c>
      <c r="D11" s="33" t="s">
        <v>144</v>
      </c>
      <c r="E11" s="36" t="n">
        <v>92010</v>
      </c>
      <c r="F11" s="51" t="n">
        <v>0</v>
      </c>
      <c r="G11" s="52" t="n">
        <v>268.9</v>
      </c>
      <c r="H11" s="33" t="s">
        <v>145</v>
      </c>
      <c r="I11" s="33" t="s">
        <v>146</v>
      </c>
    </row>
    <row r="12" customFormat="false" ht="15" hidden="false" customHeight="false" outlineLevel="0" collapsed="false">
      <c r="A12" s="38" t="n">
        <v>46402</v>
      </c>
      <c r="B12" s="37" t="s">
        <v>61</v>
      </c>
      <c r="C12" s="37" t="s">
        <v>18</v>
      </c>
      <c r="D12" s="37" t="s">
        <v>147</v>
      </c>
      <c r="E12" s="40" t="n">
        <v>60120</v>
      </c>
      <c r="F12" s="53" t="n">
        <v>48.9</v>
      </c>
      <c r="G12" s="54" t="n">
        <v>86.14</v>
      </c>
      <c r="H12" s="37" t="s">
        <v>148</v>
      </c>
      <c r="I12" s="37" t="s">
        <v>149</v>
      </c>
    </row>
    <row r="13" customFormat="false" ht="15" hidden="false" customHeight="false" outlineLevel="0" collapsed="false">
      <c r="A13" s="34" t="n">
        <v>46407</v>
      </c>
      <c r="B13" s="33" t="s">
        <v>75</v>
      </c>
      <c r="C13" s="33" t="s">
        <v>24</v>
      </c>
      <c r="D13" s="33" t="s">
        <v>150</v>
      </c>
      <c r="E13" s="36" t="n">
        <v>76540</v>
      </c>
      <c r="F13" s="51" t="n">
        <v>0</v>
      </c>
      <c r="G13" s="52" t="n">
        <v>412.75</v>
      </c>
      <c r="H13" s="33" t="s">
        <v>151</v>
      </c>
      <c r="I13" s="33" t="s">
        <v>152</v>
      </c>
    </row>
    <row r="14" customFormat="false" ht="15" hidden="false" customHeight="false" outlineLevel="0" collapsed="false">
      <c r="A14" s="38" t="n">
        <v>46409</v>
      </c>
      <c r="B14" s="37" t="s">
        <v>88</v>
      </c>
      <c r="C14" s="37" t="s">
        <v>18</v>
      </c>
      <c r="D14" s="37" t="s">
        <v>147</v>
      </c>
      <c r="E14" s="40" t="n">
        <v>14820</v>
      </c>
      <c r="F14" s="53" t="n">
        <v>33.1</v>
      </c>
      <c r="G14" s="54" t="n">
        <v>58.3</v>
      </c>
      <c r="H14" s="37" t="s">
        <v>153</v>
      </c>
      <c r="I14" s="37" t="s">
        <v>154</v>
      </c>
    </row>
    <row r="15" customFormat="false" ht="15" hidden="false" customHeight="false" outlineLevel="0" collapsed="false">
      <c r="A15" s="34" t="n">
        <v>46412</v>
      </c>
      <c r="B15" s="33" t="s">
        <v>95</v>
      </c>
      <c r="C15" s="33" t="s">
        <v>18</v>
      </c>
      <c r="D15" s="33" t="s">
        <v>155</v>
      </c>
      <c r="E15" s="36" t="n">
        <v>54210</v>
      </c>
      <c r="F15" s="51" t="n">
        <v>29.8</v>
      </c>
      <c r="G15" s="52" t="n">
        <v>52.46</v>
      </c>
      <c r="H15" s="33" t="s">
        <v>148</v>
      </c>
      <c r="I15" s="33" t="s">
        <v>156</v>
      </c>
    </row>
    <row r="16" customFormat="false" ht="15" hidden="false" customHeight="false" outlineLevel="0" collapsed="false">
      <c r="A16" s="38" t="n">
        <v>46420</v>
      </c>
      <c r="B16" s="37" t="s">
        <v>51</v>
      </c>
      <c r="C16" s="37" t="s">
        <v>18</v>
      </c>
      <c r="D16" s="37" t="s">
        <v>138</v>
      </c>
      <c r="E16" s="40" t="n">
        <v>47980</v>
      </c>
      <c r="F16" s="53" t="n">
        <v>55.1</v>
      </c>
      <c r="G16" s="54" t="n">
        <v>99.18</v>
      </c>
      <c r="H16" s="37" t="s">
        <v>139</v>
      </c>
      <c r="I16" s="37" t="s">
        <v>157</v>
      </c>
    </row>
    <row r="17" customFormat="false" ht="15" hidden="false" customHeight="false" outlineLevel="0" collapsed="false">
      <c r="A17" s="34" t="n">
        <v>46421</v>
      </c>
      <c r="B17" s="33" t="s">
        <v>61</v>
      </c>
      <c r="C17" s="33" t="s">
        <v>20</v>
      </c>
      <c r="D17" s="33" t="s">
        <v>158</v>
      </c>
      <c r="E17" s="36" t="n">
        <v>61050</v>
      </c>
      <c r="F17" s="51" t="n">
        <v>0</v>
      </c>
      <c r="G17" s="52" t="n">
        <v>345</v>
      </c>
      <c r="H17" s="33" t="s">
        <v>159</v>
      </c>
      <c r="I17" s="33" t="s">
        <v>160</v>
      </c>
    </row>
    <row r="18" customFormat="false" ht="15" hidden="false" customHeight="false" outlineLevel="0" collapsed="false">
      <c r="A18" s="38" t="n">
        <v>46424</v>
      </c>
      <c r="B18" s="37" t="s">
        <v>81</v>
      </c>
      <c r="C18" s="37" t="s">
        <v>18</v>
      </c>
      <c r="D18" s="37" t="s">
        <v>161</v>
      </c>
      <c r="E18" s="40" t="n">
        <v>22100</v>
      </c>
      <c r="F18" s="53" t="n">
        <v>48</v>
      </c>
      <c r="G18" s="54" t="n">
        <v>14.4</v>
      </c>
      <c r="H18" s="37" t="s">
        <v>162</v>
      </c>
      <c r="I18" s="37" t="s">
        <v>163</v>
      </c>
    </row>
    <row r="19" customFormat="false" ht="15" hidden="false" customHeight="false" outlineLevel="0" collapsed="false">
      <c r="A19" s="34" t="n">
        <v>46428</v>
      </c>
      <c r="B19" s="33" t="s">
        <v>67</v>
      </c>
      <c r="C19" s="33" t="s">
        <v>27</v>
      </c>
      <c r="D19" s="33" t="s">
        <v>164</v>
      </c>
      <c r="E19" s="36" t="n">
        <v>92600</v>
      </c>
      <c r="F19" s="51" t="n">
        <v>0</v>
      </c>
      <c r="G19" s="52" t="n">
        <v>596</v>
      </c>
      <c r="H19" s="33" t="s">
        <v>165</v>
      </c>
      <c r="I19" s="33" t="s">
        <v>166</v>
      </c>
    </row>
    <row r="20" customFormat="false" ht="15" hidden="false" customHeight="false" outlineLevel="0" collapsed="false">
      <c r="A20" s="38" t="n">
        <v>46432</v>
      </c>
      <c r="B20" s="37" t="s">
        <v>75</v>
      </c>
      <c r="C20" s="37" t="s">
        <v>18</v>
      </c>
      <c r="D20" s="37" t="s">
        <v>138</v>
      </c>
      <c r="E20" s="40" t="n">
        <v>77320</v>
      </c>
      <c r="F20" s="53" t="n">
        <v>61.7</v>
      </c>
      <c r="G20" s="54" t="n">
        <v>111.06</v>
      </c>
      <c r="H20" s="37" t="s">
        <v>139</v>
      </c>
      <c r="I20" s="37" t="s">
        <v>167</v>
      </c>
    </row>
    <row r="21" customFormat="false" ht="15" hidden="false" customHeight="false" outlineLevel="0" collapsed="false">
      <c r="A21" s="34" t="n">
        <v>46436</v>
      </c>
      <c r="B21" s="33" t="s">
        <v>102</v>
      </c>
      <c r="C21" s="33" t="s">
        <v>25</v>
      </c>
      <c r="D21" s="33" t="s">
        <v>168</v>
      </c>
      <c r="E21" s="36" t="n">
        <v>118650</v>
      </c>
      <c r="F21" s="51" t="n">
        <v>0</v>
      </c>
      <c r="G21" s="52" t="n">
        <v>684</v>
      </c>
      <c r="H21" s="33" t="s">
        <v>122</v>
      </c>
      <c r="I21" s="33" t="s">
        <v>169</v>
      </c>
    </row>
    <row r="22" customFormat="false" ht="15" hidden="false" customHeight="false" outlineLevel="0" collapsed="false">
      <c r="A22" s="38" t="n">
        <v>46442</v>
      </c>
      <c r="B22" s="37" t="s">
        <v>95</v>
      </c>
      <c r="C22" s="37" t="s">
        <v>18</v>
      </c>
      <c r="D22" s="37" t="s">
        <v>155</v>
      </c>
      <c r="E22" s="40" t="n">
        <v>54760</v>
      </c>
      <c r="F22" s="53" t="n">
        <v>27.4</v>
      </c>
      <c r="G22" s="54" t="n">
        <v>48.25</v>
      </c>
      <c r="H22" s="37" t="s">
        <v>153</v>
      </c>
      <c r="I22" s="37" t="s">
        <v>170</v>
      </c>
    </row>
    <row r="23" customFormat="false" ht="15" hidden="false" customHeight="false" outlineLevel="0" collapsed="false">
      <c r="A23" s="34" t="n">
        <v>46449</v>
      </c>
      <c r="B23" s="33" t="s">
        <v>88</v>
      </c>
      <c r="C23" s="33" t="s">
        <v>26</v>
      </c>
      <c r="D23" s="33" t="s">
        <v>171</v>
      </c>
      <c r="E23" s="36" t="n">
        <v>15020</v>
      </c>
      <c r="F23" s="51" t="n">
        <v>0</v>
      </c>
      <c r="G23" s="52" t="n">
        <v>94</v>
      </c>
      <c r="H23" s="33" t="s">
        <v>172</v>
      </c>
      <c r="I23" s="33" t="s">
        <v>173</v>
      </c>
    </row>
    <row r="24" customFormat="false" ht="15" hidden="false" customHeight="false" outlineLevel="0" collapsed="false">
      <c r="A24" s="38" t="n">
        <v>46451</v>
      </c>
      <c r="B24" s="37" t="s">
        <v>51</v>
      </c>
      <c r="C24" s="37" t="s">
        <v>18</v>
      </c>
      <c r="D24" s="37" t="s">
        <v>138</v>
      </c>
      <c r="E24" s="40" t="n">
        <v>49210</v>
      </c>
      <c r="F24" s="53" t="n">
        <v>53.8</v>
      </c>
      <c r="G24" s="54" t="n">
        <v>96.84</v>
      </c>
      <c r="H24" s="37" t="s">
        <v>148</v>
      </c>
      <c r="I24" s="37" t="s">
        <v>174</v>
      </c>
    </row>
    <row r="25" customFormat="false" ht="15" hidden="false" customHeight="false" outlineLevel="0" collapsed="false">
      <c r="A25" s="34" t="n">
        <v>46455</v>
      </c>
      <c r="B25" s="33" t="s">
        <v>81</v>
      </c>
      <c r="C25" s="33" t="s">
        <v>20</v>
      </c>
      <c r="D25" s="33" t="s">
        <v>175</v>
      </c>
      <c r="E25" s="36" t="n">
        <v>22450</v>
      </c>
      <c r="F25" s="51" t="n">
        <v>0</v>
      </c>
      <c r="G25" s="52" t="n">
        <v>0</v>
      </c>
      <c r="H25" s="33" t="s">
        <v>176</v>
      </c>
      <c r="I25" s="33" t="s">
        <v>177</v>
      </c>
    </row>
    <row r="26" customFormat="false" ht="15" hidden="false" customHeight="false" outlineLevel="0" collapsed="false">
      <c r="A26" s="38" t="n">
        <v>46458</v>
      </c>
      <c r="B26" s="37" t="s">
        <v>61</v>
      </c>
      <c r="C26" s="37" t="s">
        <v>18</v>
      </c>
      <c r="D26" s="37" t="s">
        <v>147</v>
      </c>
      <c r="E26" s="40" t="n">
        <v>61290</v>
      </c>
      <c r="F26" s="53" t="n">
        <v>47.2</v>
      </c>
      <c r="G26" s="54" t="n">
        <v>83.11</v>
      </c>
      <c r="H26" s="37" t="s">
        <v>139</v>
      </c>
      <c r="I26" s="37" t="s">
        <v>178</v>
      </c>
    </row>
    <row r="27" customFormat="false" ht="15" hidden="false" customHeight="false" outlineLevel="0" collapsed="false">
      <c r="A27" s="34" t="n">
        <v>46462</v>
      </c>
      <c r="B27" s="33" t="s">
        <v>75</v>
      </c>
      <c r="C27" s="33" t="s">
        <v>28</v>
      </c>
      <c r="D27" s="33" t="s">
        <v>179</v>
      </c>
      <c r="E27" s="36" t="n">
        <v>77650</v>
      </c>
      <c r="F27" s="51" t="n">
        <v>0</v>
      </c>
      <c r="G27" s="52" t="n">
        <v>38.5</v>
      </c>
      <c r="H27" s="33" t="s">
        <v>180</v>
      </c>
      <c r="I27" s="33" t="s">
        <v>181</v>
      </c>
    </row>
    <row r="28" customFormat="false" ht="15" hidden="false" customHeight="false" outlineLevel="0" collapsed="false">
      <c r="A28" s="38" t="n">
        <v>46466</v>
      </c>
      <c r="B28" s="37" t="s">
        <v>67</v>
      </c>
      <c r="C28" s="37" t="s">
        <v>18</v>
      </c>
      <c r="D28" s="37" t="s">
        <v>138</v>
      </c>
      <c r="E28" s="40" t="n">
        <v>93050</v>
      </c>
      <c r="F28" s="53" t="n">
        <v>64.3</v>
      </c>
      <c r="G28" s="54" t="n">
        <v>115.74</v>
      </c>
      <c r="H28" s="37" t="s">
        <v>148</v>
      </c>
      <c r="I28" s="37" t="s">
        <v>182</v>
      </c>
    </row>
    <row r="29" customFormat="false" ht="15" hidden="false" customHeight="false" outlineLevel="0" collapsed="false">
      <c r="A29" s="42"/>
      <c r="B29" s="41"/>
      <c r="C29" s="41"/>
      <c r="D29" s="41"/>
      <c r="E29" s="44"/>
      <c r="F29" s="55"/>
      <c r="G29" s="56"/>
      <c r="H29" s="41"/>
      <c r="I29" s="41"/>
    </row>
    <row r="30" customFormat="false" ht="15" hidden="false" customHeight="false" outlineLevel="0" collapsed="false">
      <c r="A30" s="42"/>
      <c r="B30" s="41"/>
      <c r="C30" s="41"/>
      <c r="D30" s="41"/>
      <c r="E30" s="44"/>
      <c r="F30" s="55"/>
      <c r="G30" s="56"/>
      <c r="H30" s="41"/>
      <c r="I30" s="41"/>
    </row>
    <row r="31" customFormat="false" ht="15" hidden="false" customHeight="false" outlineLevel="0" collapsed="false">
      <c r="A31" s="42"/>
      <c r="B31" s="41"/>
      <c r="C31" s="41"/>
      <c r="D31" s="41"/>
      <c r="E31" s="44"/>
      <c r="F31" s="55"/>
      <c r="G31" s="56"/>
      <c r="H31" s="41"/>
      <c r="I31" s="41"/>
    </row>
    <row r="32" customFormat="false" ht="15" hidden="false" customHeight="false" outlineLevel="0" collapsed="false">
      <c r="A32" s="42"/>
      <c r="B32" s="41"/>
      <c r="C32" s="41"/>
      <c r="D32" s="41"/>
      <c r="E32" s="44"/>
      <c r="F32" s="55"/>
      <c r="G32" s="56"/>
      <c r="H32" s="41"/>
      <c r="I32" s="41"/>
    </row>
    <row r="33" customFormat="false" ht="15" hidden="false" customHeight="false" outlineLevel="0" collapsed="false">
      <c r="A33" s="42"/>
      <c r="B33" s="41"/>
      <c r="C33" s="41"/>
      <c r="D33" s="41"/>
      <c r="E33" s="44"/>
      <c r="F33" s="55"/>
      <c r="G33" s="56"/>
      <c r="H33" s="41"/>
      <c r="I33" s="41"/>
    </row>
    <row r="34" customFormat="false" ht="15" hidden="false" customHeight="false" outlineLevel="0" collapsed="false">
      <c r="A34" s="42"/>
      <c r="B34" s="41"/>
      <c r="C34" s="41"/>
      <c r="D34" s="41"/>
      <c r="E34" s="44"/>
      <c r="F34" s="55"/>
      <c r="G34" s="56"/>
      <c r="H34" s="41"/>
      <c r="I34" s="41"/>
    </row>
    <row r="35" customFormat="false" ht="15" hidden="false" customHeight="false" outlineLevel="0" collapsed="false">
      <c r="A35" s="42"/>
      <c r="B35" s="41"/>
      <c r="C35" s="41"/>
      <c r="D35" s="41"/>
      <c r="E35" s="44"/>
      <c r="F35" s="55"/>
      <c r="G35" s="56"/>
      <c r="H35" s="41"/>
      <c r="I35" s="41"/>
    </row>
    <row r="36" customFormat="false" ht="15" hidden="false" customHeight="false" outlineLevel="0" collapsed="false">
      <c r="A36" s="42"/>
      <c r="B36" s="41"/>
      <c r="C36" s="41"/>
      <c r="D36" s="41"/>
      <c r="E36" s="44"/>
      <c r="F36" s="55"/>
      <c r="G36" s="56"/>
      <c r="H36" s="41"/>
      <c r="I36" s="41"/>
    </row>
    <row r="37" customFormat="false" ht="15" hidden="false" customHeight="false" outlineLevel="0" collapsed="false">
      <c r="A37" s="42"/>
      <c r="B37" s="41"/>
      <c r="C37" s="41"/>
      <c r="D37" s="41"/>
      <c r="E37" s="44"/>
      <c r="F37" s="55"/>
      <c r="G37" s="56"/>
      <c r="H37" s="41"/>
      <c r="I37" s="41"/>
    </row>
    <row r="38" customFormat="false" ht="15" hidden="false" customHeight="false" outlineLevel="0" collapsed="false">
      <c r="A38" s="42"/>
      <c r="B38" s="41"/>
      <c r="C38" s="41"/>
      <c r="D38" s="41"/>
      <c r="E38" s="44"/>
      <c r="F38" s="55"/>
      <c r="G38" s="56"/>
      <c r="H38" s="41"/>
      <c r="I38" s="41"/>
    </row>
    <row r="39" customFormat="false" ht="15" hidden="false" customHeight="false" outlineLevel="0" collapsed="false">
      <c r="A39" s="42"/>
      <c r="B39" s="41"/>
      <c r="C39" s="41"/>
      <c r="D39" s="41"/>
      <c r="E39" s="44"/>
      <c r="F39" s="55"/>
      <c r="G39" s="56"/>
      <c r="H39" s="41"/>
      <c r="I39" s="41"/>
    </row>
    <row r="40" customFormat="false" ht="15" hidden="false" customHeight="false" outlineLevel="0" collapsed="false">
      <c r="A40" s="42"/>
      <c r="B40" s="41"/>
      <c r="C40" s="41"/>
      <c r="D40" s="41"/>
      <c r="E40" s="44"/>
      <c r="F40" s="55"/>
      <c r="G40" s="56"/>
      <c r="H40" s="41"/>
      <c r="I40" s="41"/>
    </row>
    <row r="41" customFormat="false" ht="15" hidden="false" customHeight="false" outlineLevel="0" collapsed="false">
      <c r="A41" s="57" t="s">
        <v>183</v>
      </c>
      <c r="B41" s="57"/>
      <c r="C41" s="57"/>
      <c r="D41" s="57"/>
      <c r="E41" s="57"/>
      <c r="F41" s="57"/>
      <c r="G41" s="58" t="n">
        <f aca="false">SUM(G9:G40)</f>
        <v>3317.4</v>
      </c>
      <c r="H41" s="59"/>
      <c r="I41" s="59"/>
    </row>
  </sheetData>
  <mergeCells count="3">
    <mergeCell ref="A1:I1"/>
    <mergeCell ref="A2:I2"/>
    <mergeCell ref="A41:F41"/>
  </mergeCells>
  <dataValidations count="2">
    <dataValidation allowBlank="true" errorStyle="stop" operator="between" showDropDown="false" showErrorMessage="false" showInputMessage="false" sqref="C9:C40" type="list">
      <formula1>"Kraftstoff,Wartung,Reparatur,Versicherung,Kfz-Steuer,Leasingrate,Reifen,Maut/Parken,Sonstiges"</formula1>
      <formula2>0</formula2>
    </dataValidation>
    <dataValidation allowBlank="true" errorStyle="stop" operator="between" showDropDown="false" showErrorMessage="false" showInputMessage="false" sqref="B9:B40" type="list">
      <formula1>Fahrzeugstammdaten!$A$9:$A$20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4D"/>
    <pageSetUpPr fitToPage="tru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5" min="4" style="0" width="18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3"/>
  </cols>
  <sheetData>
    <row r="1" customFormat="false" ht="27.75" hidden="false" customHeight="true" outlineLevel="0" collapsed="false">
      <c r="A1" s="29" t="s">
        <v>184</v>
      </c>
      <c r="B1" s="29"/>
      <c r="C1" s="29"/>
      <c r="D1" s="29"/>
      <c r="E1" s="29"/>
      <c r="F1" s="29"/>
      <c r="G1" s="29"/>
      <c r="H1" s="29"/>
    </row>
    <row r="2" customFormat="false" ht="18" hidden="false" customHeight="true" outlineLevel="0" collapsed="false">
      <c r="A2" s="30" t="s">
        <v>185</v>
      </c>
      <c r="B2" s="30"/>
      <c r="C2" s="30"/>
      <c r="D2" s="30"/>
      <c r="E2" s="30"/>
      <c r="F2" s="30"/>
      <c r="G2" s="30"/>
      <c r="H2" s="30"/>
    </row>
    <row r="5" customFormat="false" ht="31.5" hidden="false" customHeight="true" outlineLevel="0" collapsed="false">
      <c r="A5" s="32" t="s">
        <v>21</v>
      </c>
      <c r="B5" s="32" t="s">
        <v>186</v>
      </c>
      <c r="C5" s="32" t="s">
        <v>18</v>
      </c>
      <c r="D5" s="32" t="s">
        <v>187</v>
      </c>
      <c r="E5" s="32" t="s">
        <v>188</v>
      </c>
      <c r="F5" s="32" t="s">
        <v>29</v>
      </c>
      <c r="G5" s="32" t="s">
        <v>189</v>
      </c>
      <c r="H5" s="32" t="s">
        <v>190</v>
      </c>
    </row>
    <row r="6" customFormat="false" ht="15" hidden="false" customHeight="false" outlineLevel="0" collapsed="false">
      <c r="A6" s="33" t="str">
        <f aca="false">Fahrzeugstammdaten!A9</f>
        <v>B-NL 1201</v>
      </c>
      <c r="B6" s="33" t="str">
        <f aca="false">Fahrzeugstammdaten!B9&amp;" "&amp;Fahrzeugstammdaten!C9</f>
        <v>Volkswagen Passat Variant</v>
      </c>
      <c r="C6" s="52" t="n">
        <f aca="false">SUMIFS(Kostenerfassung!$G$9:$G$40,Kostenerfassung!$B$9:$B$40,$A6,Kostenerfassung!$C$9:$C$40,"Kraftstoff")</f>
        <v>290.34</v>
      </c>
      <c r="D6" s="52" t="n">
        <f aca="false">SUMIFS(Kostenerfassung!$G$9:$G$40,Kostenerfassung!$B$9:$B$40,$A6,Kostenerfassung!$C$9:$C$40,"Wartung")+SUMIFS(Kostenerfassung!$G$9:$G$40,Kostenerfassung!$B$9:$B$40,$A6,Kostenerfassung!$C$9:$C$40,"Reparatur")+SUMIFS(Kostenerfassung!$G$9:$G$40,Kostenerfassung!$B$9:$B$40,$A6,Kostenerfassung!$C$9:$C$40,"Reifen")</f>
        <v>0</v>
      </c>
      <c r="E6" s="52" t="n">
        <f aca="false">SUMIFS(Kostenerfassung!$G$9:$G$40,Kostenerfassung!$B$9:$B$40,$A6,Kostenerfassung!$C$9:$C$40,"Versicherung")+SUMIFS(Kostenerfassung!$G$9:$G$40,Kostenerfassung!$B$9:$B$40,$A6,Kostenerfassung!$C$9:$C$40,"Kfz-Steuer")+SUMIFS(Kostenerfassung!$G$9:$G$40,Kostenerfassung!$B$9:$B$40,$A6,Kostenerfassung!$C$9:$C$40,"Leasingrate")</f>
        <v>0</v>
      </c>
      <c r="F6" s="52" t="n">
        <f aca="false">SUMIFS(Kostenerfassung!$G$9:$G$40,Kostenerfassung!$B$9:$B$40,$A6,Kostenerfassung!$C$9:$C$40,"Maut/Parken")+SUMIFS(Kostenerfassung!$G$9:$G$40,Kostenerfassung!$B$9:$B$40,$A6,Kostenerfassung!$C$9:$C$40,"Sonstiges")</f>
        <v>0</v>
      </c>
      <c r="G6" s="52" t="n">
        <f aca="false">SUM(C6:F6)</f>
        <v>290.34</v>
      </c>
      <c r="H6" s="52" t="n">
        <f aca="false">IFERROR(G6/Fahrzeugstammdaten!N9*100,0)</f>
        <v>0.601740932642487</v>
      </c>
    </row>
    <row r="7" customFormat="false" ht="15" hidden="false" customHeight="false" outlineLevel="0" collapsed="false">
      <c r="A7" s="37" t="str">
        <f aca="false">Fahrzeugstammdaten!A10</f>
        <v>B-NL 1202</v>
      </c>
      <c r="B7" s="37" t="str">
        <f aca="false">Fahrzeugstammdaten!B10&amp;" "&amp;Fahrzeugstammdaten!C10</f>
        <v>Škoda Octavia Combi</v>
      </c>
      <c r="C7" s="54" t="n">
        <f aca="false">SUMIFS(Kostenerfassung!$G$9:$G$40,Kostenerfassung!$B$9:$B$40,$A7,Kostenerfassung!$C$9:$C$40,"Kraftstoff")</f>
        <v>169.25</v>
      </c>
      <c r="D7" s="54" t="n">
        <f aca="false">SUMIFS(Kostenerfassung!$G$9:$G$40,Kostenerfassung!$B$9:$B$40,$A7,Kostenerfassung!$C$9:$C$40,"Wartung")+SUMIFS(Kostenerfassung!$G$9:$G$40,Kostenerfassung!$B$9:$B$40,$A7,Kostenerfassung!$C$9:$C$40,"Reparatur")+SUMIFS(Kostenerfassung!$G$9:$G$40,Kostenerfassung!$B$9:$B$40,$A7,Kostenerfassung!$C$9:$C$40,"Reifen")</f>
        <v>345</v>
      </c>
      <c r="E7" s="54" t="n">
        <f aca="false">SUMIFS(Kostenerfassung!$G$9:$G$40,Kostenerfassung!$B$9:$B$40,$A7,Kostenerfassung!$C$9:$C$40,"Versicherung")+SUMIFS(Kostenerfassung!$G$9:$G$40,Kostenerfassung!$B$9:$B$40,$A7,Kostenerfassung!$C$9:$C$40,"Kfz-Steuer")+SUMIFS(Kostenerfassung!$G$9:$G$40,Kostenerfassung!$B$9:$B$40,$A7,Kostenerfassung!$C$9:$C$40,"Leasingrate")</f>
        <v>0</v>
      </c>
      <c r="F7" s="54" t="n">
        <f aca="false">SUMIFS(Kostenerfassung!$G$9:$G$40,Kostenerfassung!$B$9:$B$40,$A7,Kostenerfassung!$C$9:$C$40,"Maut/Parken")+SUMIFS(Kostenerfassung!$G$9:$G$40,Kostenerfassung!$B$9:$B$40,$A7,Kostenerfassung!$C$9:$C$40,"Sonstiges")</f>
        <v>0</v>
      </c>
      <c r="G7" s="54" t="n">
        <f aca="false">SUM(C7:F7)</f>
        <v>514.25</v>
      </c>
      <c r="H7" s="54" t="n">
        <f aca="false">IFERROR(G7/Fahrzeugstammdaten!N10*100,0)</f>
        <v>0.837540716612378</v>
      </c>
    </row>
    <row r="8" customFormat="false" ht="15" hidden="false" customHeight="false" outlineLevel="0" collapsed="false">
      <c r="A8" s="33" t="str">
        <f aca="false">Fahrzeugstammdaten!A11</f>
        <v>B-NL 1203</v>
      </c>
      <c r="B8" s="33" t="str">
        <f aca="false">Fahrzeugstammdaten!B11&amp;" "&amp;Fahrzeugstammdaten!C11</f>
        <v>Ford Transit Custom</v>
      </c>
      <c r="C8" s="52" t="n">
        <f aca="false">SUMIFS(Kostenerfassung!$G$9:$G$40,Kostenerfassung!$B$9:$B$40,$A8,Kostenerfassung!$C$9:$C$40,"Kraftstoff")</f>
        <v>115.74</v>
      </c>
      <c r="D8" s="52" t="n">
        <f aca="false">SUMIFS(Kostenerfassung!$G$9:$G$40,Kostenerfassung!$B$9:$B$40,$A8,Kostenerfassung!$C$9:$C$40,"Wartung")+SUMIFS(Kostenerfassung!$G$9:$G$40,Kostenerfassung!$B$9:$B$40,$A8,Kostenerfassung!$C$9:$C$40,"Reparatur")+SUMIFS(Kostenerfassung!$G$9:$G$40,Kostenerfassung!$B$9:$B$40,$A8,Kostenerfassung!$C$9:$C$40,"Reifen")</f>
        <v>864.9</v>
      </c>
      <c r="E8" s="52" t="n">
        <f aca="false">SUMIFS(Kostenerfassung!$G$9:$G$40,Kostenerfassung!$B$9:$B$40,$A8,Kostenerfassung!$C$9:$C$40,"Versicherung")+SUMIFS(Kostenerfassung!$G$9:$G$40,Kostenerfassung!$B$9:$B$40,$A8,Kostenerfassung!$C$9:$C$40,"Kfz-Steuer")+SUMIFS(Kostenerfassung!$G$9:$G$40,Kostenerfassung!$B$9:$B$40,$A8,Kostenerfassung!$C$9:$C$40,"Leasingrate")</f>
        <v>0</v>
      </c>
      <c r="F8" s="52" t="n">
        <f aca="false">SUMIFS(Kostenerfassung!$G$9:$G$40,Kostenerfassung!$B$9:$B$40,$A8,Kostenerfassung!$C$9:$C$40,"Maut/Parken")+SUMIFS(Kostenerfassung!$G$9:$G$40,Kostenerfassung!$B$9:$B$40,$A8,Kostenerfassung!$C$9:$C$40,"Sonstiges")</f>
        <v>0</v>
      </c>
      <c r="G8" s="52" t="n">
        <f aca="false">SUM(C8:F8)</f>
        <v>980.64</v>
      </c>
      <c r="H8" s="52" t="n">
        <f aca="false">IFERROR(G8/Fahrzeugstammdaten!N11*100,0)</f>
        <v>1.05309278350515</v>
      </c>
    </row>
    <row r="9" customFormat="false" ht="15" hidden="false" customHeight="false" outlineLevel="0" collapsed="false">
      <c r="A9" s="37" t="str">
        <f aca="false">Fahrzeugstammdaten!A12</f>
        <v>B-NL 1204</v>
      </c>
      <c r="B9" s="37" t="str">
        <f aca="false">Fahrzeugstammdaten!B12&amp;" "&amp;Fahrzeugstammdaten!C12</f>
        <v>Mercedes-Benz Sprinter 317</v>
      </c>
      <c r="C9" s="54" t="n">
        <f aca="false">SUMIFS(Kostenerfassung!$G$9:$G$40,Kostenerfassung!$B$9:$B$40,$A9,Kostenerfassung!$C$9:$C$40,"Kraftstoff")</f>
        <v>111.06</v>
      </c>
      <c r="D9" s="54" t="n">
        <f aca="false">SUMIFS(Kostenerfassung!$G$9:$G$40,Kostenerfassung!$B$9:$B$40,$A9,Kostenerfassung!$C$9:$C$40,"Wartung")+SUMIFS(Kostenerfassung!$G$9:$G$40,Kostenerfassung!$B$9:$B$40,$A9,Kostenerfassung!$C$9:$C$40,"Reparatur")+SUMIFS(Kostenerfassung!$G$9:$G$40,Kostenerfassung!$B$9:$B$40,$A9,Kostenerfassung!$C$9:$C$40,"Reifen")</f>
        <v>412.75</v>
      </c>
      <c r="E9" s="54" t="n">
        <f aca="false">SUMIFS(Kostenerfassung!$G$9:$G$40,Kostenerfassung!$B$9:$B$40,$A9,Kostenerfassung!$C$9:$C$40,"Versicherung")+SUMIFS(Kostenerfassung!$G$9:$G$40,Kostenerfassung!$B$9:$B$40,$A9,Kostenerfassung!$C$9:$C$40,"Kfz-Steuer")+SUMIFS(Kostenerfassung!$G$9:$G$40,Kostenerfassung!$B$9:$B$40,$A9,Kostenerfassung!$C$9:$C$40,"Leasingrate")</f>
        <v>0</v>
      </c>
      <c r="F9" s="54" t="n">
        <f aca="false">SUMIFS(Kostenerfassung!$G$9:$G$40,Kostenerfassung!$B$9:$B$40,$A9,Kostenerfassung!$C$9:$C$40,"Maut/Parken")+SUMIFS(Kostenerfassung!$G$9:$G$40,Kostenerfassung!$B$9:$B$40,$A9,Kostenerfassung!$C$9:$C$40,"Sonstiges")</f>
        <v>38.5</v>
      </c>
      <c r="G9" s="54" t="n">
        <f aca="false">SUM(C9:F9)</f>
        <v>562.31</v>
      </c>
      <c r="H9" s="54" t="n">
        <f aca="false">IFERROR(G9/Fahrzeugstammdaten!N12*100,0)</f>
        <v>0.722763496143959</v>
      </c>
    </row>
    <row r="10" customFormat="false" ht="15" hidden="false" customHeight="false" outlineLevel="0" collapsed="false">
      <c r="A10" s="33" t="str">
        <f aca="false">Fahrzeugstammdaten!A13</f>
        <v>B-NL 1205</v>
      </c>
      <c r="B10" s="33" t="str">
        <f aca="false">Fahrzeugstammdaten!B13&amp;" "&amp;Fahrzeugstammdaten!C13</f>
        <v>Tesla Model 3</v>
      </c>
      <c r="C10" s="52" t="n">
        <f aca="false">SUMIFS(Kostenerfassung!$G$9:$G$40,Kostenerfassung!$B$9:$B$40,$A10,Kostenerfassung!$C$9:$C$40,"Kraftstoff")</f>
        <v>32.85</v>
      </c>
      <c r="D10" s="52" t="n">
        <f aca="false">SUMIFS(Kostenerfassung!$G$9:$G$40,Kostenerfassung!$B$9:$B$40,$A10,Kostenerfassung!$C$9:$C$40,"Wartung")+SUMIFS(Kostenerfassung!$G$9:$G$40,Kostenerfassung!$B$9:$B$40,$A10,Kostenerfassung!$C$9:$C$40,"Reparatur")+SUMIFS(Kostenerfassung!$G$9:$G$40,Kostenerfassung!$B$9:$B$40,$A10,Kostenerfassung!$C$9:$C$40,"Reifen")</f>
        <v>0</v>
      </c>
      <c r="E10" s="52" t="n">
        <f aca="false">SUMIFS(Kostenerfassung!$G$9:$G$40,Kostenerfassung!$B$9:$B$40,$A10,Kostenerfassung!$C$9:$C$40,"Versicherung")+SUMIFS(Kostenerfassung!$G$9:$G$40,Kostenerfassung!$B$9:$B$40,$A10,Kostenerfassung!$C$9:$C$40,"Kfz-Steuer")+SUMIFS(Kostenerfassung!$G$9:$G$40,Kostenerfassung!$B$9:$B$40,$A10,Kostenerfassung!$C$9:$C$40,"Leasingrate")</f>
        <v>0</v>
      </c>
      <c r="F10" s="52" t="n">
        <f aca="false">SUMIFS(Kostenerfassung!$G$9:$G$40,Kostenerfassung!$B$9:$B$40,$A10,Kostenerfassung!$C$9:$C$40,"Maut/Parken")+SUMIFS(Kostenerfassung!$G$9:$G$40,Kostenerfassung!$B$9:$B$40,$A10,Kostenerfassung!$C$9:$C$40,"Sonstiges")</f>
        <v>0</v>
      </c>
      <c r="G10" s="52" t="n">
        <f aca="false">SUM(C10:F10)</f>
        <v>32.85</v>
      </c>
      <c r="H10" s="52" t="n">
        <f aca="false">IFERROR(G10/Fahrzeugstammdaten!N13*100,0)</f>
        <v>0.145353982300885</v>
      </c>
    </row>
    <row r="11" customFormat="false" ht="15" hidden="false" customHeight="false" outlineLevel="0" collapsed="false">
      <c r="A11" s="37" t="str">
        <f aca="false">Fahrzeugstammdaten!A14</f>
        <v>B-NL 1206</v>
      </c>
      <c r="B11" s="37" t="str">
        <f aca="false">Fahrzeugstammdaten!B14&amp;" "&amp;Fahrzeugstammdaten!C14</f>
        <v>Opel Corsa</v>
      </c>
      <c r="C11" s="54" t="n">
        <f aca="false">SUMIFS(Kostenerfassung!$G$9:$G$40,Kostenerfassung!$B$9:$B$40,$A11,Kostenerfassung!$C$9:$C$40,"Kraftstoff")</f>
        <v>58.3</v>
      </c>
      <c r="D11" s="54" t="n">
        <f aca="false">SUMIFS(Kostenerfassung!$G$9:$G$40,Kostenerfassung!$B$9:$B$40,$A11,Kostenerfassung!$C$9:$C$40,"Wartung")+SUMIFS(Kostenerfassung!$G$9:$G$40,Kostenerfassung!$B$9:$B$40,$A11,Kostenerfassung!$C$9:$C$40,"Reparatur")+SUMIFS(Kostenerfassung!$G$9:$G$40,Kostenerfassung!$B$9:$B$40,$A11,Kostenerfassung!$C$9:$C$40,"Reifen")</f>
        <v>0</v>
      </c>
      <c r="E11" s="54" t="n">
        <f aca="false">SUMIFS(Kostenerfassung!$G$9:$G$40,Kostenerfassung!$B$9:$B$40,$A11,Kostenerfassung!$C$9:$C$40,"Versicherung")+SUMIFS(Kostenerfassung!$G$9:$G$40,Kostenerfassung!$B$9:$B$40,$A11,Kostenerfassung!$C$9:$C$40,"Kfz-Steuer")+SUMIFS(Kostenerfassung!$G$9:$G$40,Kostenerfassung!$B$9:$B$40,$A11,Kostenerfassung!$C$9:$C$40,"Leasingrate")</f>
        <v>94</v>
      </c>
      <c r="F11" s="54" t="n">
        <f aca="false">SUMIFS(Kostenerfassung!$G$9:$G$40,Kostenerfassung!$B$9:$B$40,$A11,Kostenerfassung!$C$9:$C$40,"Maut/Parken")+SUMIFS(Kostenerfassung!$G$9:$G$40,Kostenerfassung!$B$9:$B$40,$A11,Kostenerfassung!$C$9:$C$40,"Sonstiges")</f>
        <v>0</v>
      </c>
      <c r="G11" s="54" t="n">
        <f aca="false">SUM(C11:F11)</f>
        <v>152.3</v>
      </c>
      <c r="H11" s="54" t="n">
        <f aca="false">IFERROR(G11/Fahrzeugstammdaten!N14*100,0)</f>
        <v>0.992829204693612</v>
      </c>
    </row>
    <row r="12" customFormat="false" ht="15" hidden="false" customHeight="false" outlineLevel="0" collapsed="false">
      <c r="A12" s="33" t="str">
        <f aca="false">Fahrzeugstammdaten!A15</f>
        <v>B-NL 1207</v>
      </c>
      <c r="B12" s="33" t="str">
        <f aca="false">Fahrzeugstammdaten!B15&amp;" "&amp;Fahrzeugstammdaten!C15</f>
        <v>Toyota Corolla Hybrid</v>
      </c>
      <c r="C12" s="52" t="n">
        <f aca="false">SUMIFS(Kostenerfassung!$G$9:$G$40,Kostenerfassung!$B$9:$B$40,$A12,Kostenerfassung!$C$9:$C$40,"Kraftstoff")</f>
        <v>100.71</v>
      </c>
      <c r="D12" s="52" t="n">
        <f aca="false">SUMIFS(Kostenerfassung!$G$9:$G$40,Kostenerfassung!$B$9:$B$40,$A12,Kostenerfassung!$C$9:$C$40,"Wartung")+SUMIFS(Kostenerfassung!$G$9:$G$40,Kostenerfassung!$B$9:$B$40,$A12,Kostenerfassung!$C$9:$C$40,"Reparatur")+SUMIFS(Kostenerfassung!$G$9:$G$40,Kostenerfassung!$B$9:$B$40,$A12,Kostenerfassung!$C$9:$C$40,"Reifen")</f>
        <v>0</v>
      </c>
      <c r="E12" s="52" t="n">
        <f aca="false">SUMIFS(Kostenerfassung!$G$9:$G$40,Kostenerfassung!$B$9:$B$40,$A12,Kostenerfassung!$C$9:$C$40,"Versicherung")+SUMIFS(Kostenerfassung!$G$9:$G$40,Kostenerfassung!$B$9:$B$40,$A12,Kostenerfassung!$C$9:$C$40,"Kfz-Steuer")+SUMIFS(Kostenerfassung!$G$9:$G$40,Kostenerfassung!$B$9:$B$40,$A12,Kostenerfassung!$C$9:$C$40,"Leasingrate")</f>
        <v>0</v>
      </c>
      <c r="F12" s="52" t="n">
        <f aca="false">SUMIFS(Kostenerfassung!$G$9:$G$40,Kostenerfassung!$B$9:$B$40,$A12,Kostenerfassung!$C$9:$C$40,"Maut/Parken")+SUMIFS(Kostenerfassung!$G$9:$G$40,Kostenerfassung!$B$9:$B$40,$A12,Kostenerfassung!$C$9:$C$40,"Sonstiges")</f>
        <v>0</v>
      </c>
      <c r="G12" s="52" t="n">
        <f aca="false">SUM(C12:F12)</f>
        <v>100.71</v>
      </c>
      <c r="H12" s="52" t="n">
        <f aca="false">IFERROR(G12/Fahrzeugstammdaten!N15*100,0)</f>
        <v>0.183175700254638</v>
      </c>
    </row>
    <row r="13" customFormat="false" ht="15" hidden="false" customHeight="false" outlineLevel="0" collapsed="false">
      <c r="A13" s="37" t="str">
        <f aca="false">Fahrzeugstammdaten!A16</f>
        <v>B-NL 1208</v>
      </c>
      <c r="B13" s="37" t="str">
        <f aca="false">Fahrzeugstammdaten!B16&amp;" "&amp;Fahrzeugstammdaten!C16</f>
        <v>Renault Kangoo</v>
      </c>
      <c r="C13" s="54" t="n">
        <f aca="false">SUMIFS(Kostenerfassung!$G$9:$G$40,Kostenerfassung!$B$9:$B$40,$A13,Kostenerfassung!$C$9:$C$40,"Kraftstoff")</f>
        <v>0</v>
      </c>
      <c r="D13" s="54" t="n">
        <f aca="false">SUMIFS(Kostenerfassung!$G$9:$G$40,Kostenerfassung!$B$9:$B$40,$A13,Kostenerfassung!$C$9:$C$40,"Wartung")+SUMIFS(Kostenerfassung!$G$9:$G$40,Kostenerfassung!$B$9:$B$40,$A13,Kostenerfassung!$C$9:$C$40,"Reparatur")+SUMIFS(Kostenerfassung!$G$9:$G$40,Kostenerfassung!$B$9:$B$40,$A13,Kostenerfassung!$C$9:$C$40,"Reifen")</f>
        <v>0</v>
      </c>
      <c r="E13" s="54" t="n">
        <f aca="false">SUMIFS(Kostenerfassung!$G$9:$G$40,Kostenerfassung!$B$9:$B$40,$A13,Kostenerfassung!$C$9:$C$40,"Versicherung")+SUMIFS(Kostenerfassung!$G$9:$G$40,Kostenerfassung!$B$9:$B$40,$A13,Kostenerfassung!$C$9:$C$40,"Kfz-Steuer")+SUMIFS(Kostenerfassung!$G$9:$G$40,Kostenerfassung!$B$9:$B$40,$A13,Kostenerfassung!$C$9:$C$40,"Leasingrate")</f>
        <v>684</v>
      </c>
      <c r="F13" s="54" t="n">
        <f aca="false">SUMIFS(Kostenerfassung!$G$9:$G$40,Kostenerfassung!$B$9:$B$40,$A13,Kostenerfassung!$C$9:$C$40,"Maut/Parken")+SUMIFS(Kostenerfassung!$G$9:$G$40,Kostenerfassung!$B$9:$B$40,$A13,Kostenerfassung!$C$9:$C$40,"Sonstiges")</f>
        <v>0</v>
      </c>
      <c r="G13" s="54" t="n">
        <f aca="false">SUM(C13:F13)</f>
        <v>684</v>
      </c>
      <c r="H13" s="54" t="n">
        <f aca="false">IFERROR(G13/Fahrzeugstammdaten!N16*100,0)</f>
        <v>0.576485461441214</v>
      </c>
    </row>
    <row r="14" customFormat="false" ht="15" hidden="false" customHeight="false" outlineLevel="0" collapsed="false">
      <c r="A14" s="60" t="s">
        <v>183</v>
      </c>
      <c r="B14" s="60"/>
      <c r="C14" s="58" t="n">
        <f aca="false">SUM(C6:C13)</f>
        <v>878.25</v>
      </c>
      <c r="D14" s="58" t="n">
        <f aca="false">SUM(D6:D13)</f>
        <v>1622.65</v>
      </c>
      <c r="E14" s="58" t="n">
        <f aca="false">SUM(E6:E13)</f>
        <v>778</v>
      </c>
      <c r="F14" s="58" t="n">
        <f aca="false">SUM(F6:F13)</f>
        <v>38.5</v>
      </c>
      <c r="G14" s="58" t="n">
        <f aca="false">SUM(G6:G13)</f>
        <v>3317.4</v>
      </c>
      <c r="H14" s="59"/>
    </row>
  </sheetData>
  <mergeCells count="3">
    <mergeCell ref="A1:H1"/>
    <mergeCell ref="A2:H2"/>
    <mergeCell ref="A14:B14"/>
  </mergeCells>
  <conditionalFormatting sqref="G6:G13">
    <cfRule type="dataBar" priority="2">
      <dataBar showValue="1" minLength="10" maxLength="90">
        <cfvo type="min" val="0"/>
        <cfvo type="max" val="0"/>
        <color rgb="FF2E6E78"/>
      </dataBar>
      <extLst>
        <ext xmlns:x14="http://schemas.microsoft.com/office/spreadsheetml/2009/9/main" uri="{B025F937-C7B1-47D3-B67F-A62EFF666E3E}">
          <x14:id>{8067E271-1740-4559-81CC-301B81E13B1C}</x14:id>
        </ext>
      </extLst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67E271-1740-4559-81CC-301B81E13B1C}">
            <x14:dataBar minLength="10" maxLength="90" axisPosition="none" gradient="true">
              <x14:cfvo type="min"/>
              <x14:cfvo type="max"/>
              <x14:negativeFillColor rgb="FF2E6E78"/>
              <x14:axisColor rgb="FF000000"/>
            </x14:dataBar>
          </x14:cfRule>
          <xm:sqref>G6:G13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2026-10-17T17:26:20Z</dcterms:created>
  <dc:creator>Vorlage</dc:creator>
  <dc:description>Generische Excel-Vorlage zur Fahrzeug-/Fuhrparkverwaltung mit Beispieldaten (2027).</dc:description>
  <dc:language>en-US</dc:language>
  <cp:lastModifiedBy/>
  <dcterms:modified xsi:type="dcterms:W3CDTF">2026-10-17T17:26:20Z</dcterms:modified>
  <cp:revision>0</cp:revision>
  <dc:subject/>
  <dc:title>Fahrzeugverwaltung –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