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Aleman\Generador\"/>
    </mc:Choice>
  </mc:AlternateContent>
  <xr:revisionPtr revIDLastSave="0" documentId="13_ncr:1_{3401CB7C-420A-4886-B742-8F4F919F0BE4}" xr6:coauthVersionLast="47" xr6:coauthVersionMax="47" xr10:uidLastSave="{00000000-0000-0000-0000-000000000000}"/>
  <bookViews>
    <workbookView xWindow="690" yWindow="690" windowWidth="25500" windowHeight="13500" tabRatio="500" xr2:uid="{00000000-000D-0000-FFFF-FFFF00000000}"/>
  </bookViews>
  <sheets>
    <sheet name="Fahrzeugstamm" sheetId="1" r:id="rId1"/>
    <sheet name="Kostenbuch" sheetId="2" r:id="rId2"/>
    <sheet name="Termine &amp; Fristen" sheetId="3" r:id="rId3"/>
    <sheet name="Auswertung" sheetId="4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9" i="4" l="1"/>
  <c r="I18" i="4"/>
  <c r="H76" i="4" s="1"/>
  <c r="H18" i="4"/>
  <c r="D18" i="4"/>
  <c r="H17" i="4"/>
  <c r="D17" i="4"/>
  <c r="H16" i="4"/>
  <c r="D16" i="4"/>
  <c r="H15" i="4"/>
  <c r="D15" i="4"/>
  <c r="H14" i="4"/>
  <c r="D14" i="4"/>
  <c r="H13" i="4"/>
  <c r="D13" i="4"/>
  <c r="H12" i="4"/>
  <c r="H19" i="4" s="1"/>
  <c r="D12" i="4"/>
  <c r="D20" i="4" s="1"/>
  <c r="C6" i="4"/>
  <c r="B6" i="4"/>
  <c r="G17" i="3"/>
  <c r="H17" i="3" s="1"/>
  <c r="G16" i="3"/>
  <c r="H16" i="3" s="1"/>
  <c r="G15" i="3"/>
  <c r="H15" i="3" s="1"/>
  <c r="G14" i="3"/>
  <c r="H14" i="3" s="1"/>
  <c r="G13" i="3"/>
  <c r="H13" i="3" s="1"/>
  <c r="G12" i="3"/>
  <c r="H12" i="3" s="1"/>
  <c r="G11" i="3"/>
  <c r="H11" i="3" s="1"/>
  <c r="G10" i="3"/>
  <c r="H10" i="3" s="1"/>
  <c r="G9" i="3"/>
  <c r="H9" i="3" s="1"/>
  <c r="G8" i="3"/>
  <c r="H8" i="3" s="1"/>
  <c r="G7" i="3"/>
  <c r="H7" i="3" s="1"/>
  <c r="G6" i="3"/>
  <c r="G31" i="2"/>
  <c r="I30" i="2"/>
  <c r="I29" i="2"/>
  <c r="I28" i="2"/>
  <c r="I27" i="2"/>
  <c r="I26" i="2"/>
  <c r="I25" i="2"/>
  <c r="I24" i="2"/>
  <c r="I23" i="2"/>
  <c r="F6" i="4" s="1"/>
  <c r="I22" i="2"/>
  <c r="I21" i="2"/>
  <c r="I20" i="2"/>
  <c r="I19" i="2"/>
  <c r="I18" i="2"/>
  <c r="I17" i="2"/>
  <c r="I16" i="2"/>
  <c r="E19" i="4" s="1"/>
  <c r="C57" i="4" s="1"/>
  <c r="I15" i="2"/>
  <c r="E13" i="4" s="1"/>
  <c r="C51" i="4" s="1"/>
  <c r="I14" i="2"/>
  <c r="E18" i="4" s="1"/>
  <c r="C56" i="4" s="1"/>
  <c r="I13" i="2"/>
  <c r="D6" i="4" s="1"/>
  <c r="I12" i="2"/>
  <c r="E17" i="4" s="1"/>
  <c r="C55" i="4" s="1"/>
  <c r="I11" i="2"/>
  <c r="E12" i="4" s="1"/>
  <c r="I10" i="2"/>
  <c r="I16" i="4" s="1"/>
  <c r="H74" i="4" s="1"/>
  <c r="I9" i="2"/>
  <c r="E16" i="4" s="1"/>
  <c r="C54" i="4" s="1"/>
  <c r="I8" i="2"/>
  <c r="I7" i="2"/>
  <c r="I31" i="2" s="1"/>
  <c r="I6" i="2"/>
  <c r="I12" i="4" s="1"/>
  <c r="K14" i="1"/>
  <c r="J14" i="1"/>
  <c r="H6" i="4" l="1"/>
  <c r="C50" i="4"/>
  <c r="H70" i="4"/>
  <c r="E14" i="4"/>
  <c r="C52" i="4" s="1"/>
  <c r="H6" i="3"/>
  <c r="I14" i="4"/>
  <c r="H72" i="4" s="1"/>
  <c r="E15" i="4"/>
  <c r="C53" i="4" s="1"/>
  <c r="I15" i="4"/>
  <c r="H73" i="4" s="1"/>
  <c r="E6" i="4"/>
  <c r="G6" i="4"/>
  <c r="I17" i="4"/>
  <c r="H75" i="4" s="1"/>
  <c r="I13" i="4"/>
  <c r="H71" i="4" s="1"/>
  <c r="I19" i="4" l="1"/>
  <c r="E20" i="4"/>
</calcChain>
</file>

<file path=xl/sharedStrings.xml><?xml version="1.0" encoding="utf-8"?>
<sst xmlns="http://schemas.openxmlformats.org/spreadsheetml/2006/main" count="340" uniqueCount="207">
  <si>
    <t>Fuhrpark-Übersicht  ·  Alle aktiven und inaktiven Fahrzeuge</t>
  </si>
  <si>
    <t>Stand: 2026  ·  Blaue Felder = Eingabe</t>
  </si>
  <si>
    <t>Kennzeichen</t>
  </si>
  <si>
    <t>Fahrzeug
(Marke / Modell)</t>
  </si>
  <si>
    <t>Fahrzeug-
identnr. (FIN)</t>
  </si>
  <si>
    <t>Erstzulas-
sung</t>
  </si>
  <si>
    <t>Kraftstoff-
typ</t>
  </si>
  <si>
    <t>Leistung
(PS)</t>
  </si>
  <si>
    <t>Zugewiesen
an</t>
  </si>
  <si>
    <t>Kostenstelle</t>
  </si>
  <si>
    <t>Anschaffung
(€)</t>
  </si>
  <si>
    <t>Restwert
(€)</t>
  </si>
  <si>
    <t>Status</t>
  </si>
  <si>
    <t>Bemerkung</t>
  </si>
  <si>
    <t>MK-FV 1001</t>
  </si>
  <si>
    <t>Ford Transit Custom</t>
  </si>
  <si>
    <t>WF0YXXTTYYP12345</t>
  </si>
  <si>
    <t>12.03.2022</t>
  </si>
  <si>
    <t>Diesel</t>
  </si>
  <si>
    <t>T. Neumann</t>
  </si>
  <si>
    <t>Fuhrpark</t>
  </si>
  <si>
    <t>Aktiv</t>
  </si>
  <si>
    <t>Kühlbox nachgerüstet</t>
  </si>
  <si>
    <t>MK-FV 1002</t>
  </si>
  <si>
    <t>Volkswagen Crafter</t>
  </si>
  <si>
    <t>WV2ZZZ2FZNH678901</t>
  </si>
  <si>
    <t>05.07.2021</t>
  </si>
  <si>
    <t>S. Grabowski</t>
  </si>
  <si>
    <t>Logistik</t>
  </si>
  <si>
    <t>Anhängerkupplung</t>
  </si>
  <si>
    <t>MK-FV 1003</t>
  </si>
  <si>
    <t>Mercedes Sprinter 316</t>
  </si>
  <si>
    <t>WDB9066351S234567</t>
  </si>
  <si>
    <t>18.01.2023</t>
  </si>
  <si>
    <t>A. Brinkmann</t>
  </si>
  <si>
    <t>Montage</t>
  </si>
  <si>
    <t>MK-FV 1004</t>
  </si>
  <si>
    <t>Renault Trafic</t>
  </si>
  <si>
    <t>VF1FLBBC5KV890123</t>
  </si>
  <si>
    <t>22.09.2020</t>
  </si>
  <si>
    <t>M. Schäfer</t>
  </si>
  <si>
    <t>Vertrieb</t>
  </si>
  <si>
    <t>Dachgepäckträger</t>
  </si>
  <si>
    <t>MK-FV 1005</t>
  </si>
  <si>
    <t>Toyota Proace</t>
  </si>
  <si>
    <t>VF3XCYHZCL456789</t>
  </si>
  <si>
    <t>30.04.2022</t>
  </si>
  <si>
    <t>K. Hoffmann</t>
  </si>
  <si>
    <t>Technik</t>
  </si>
  <si>
    <t>MK-FV 1006</t>
  </si>
  <si>
    <t>Stellantis Vivaro</t>
  </si>
  <si>
    <t>VF7EAAHXBJ012345</t>
  </si>
  <si>
    <t>14.11.2019</t>
  </si>
  <si>
    <t>B. Lehmann</t>
  </si>
  <si>
    <t>In Rep.</t>
  </si>
  <si>
    <t>Motorschaden (Werkstatt)</t>
  </si>
  <si>
    <t>MK-FV 1007</t>
  </si>
  <si>
    <t>Fiat Ducato 35</t>
  </si>
  <si>
    <t>ZFA25000002678901</t>
  </si>
  <si>
    <t>08.06.2023</t>
  </si>
  <si>
    <t>R. Müller</t>
  </si>
  <si>
    <t>Kofferaufbau</t>
  </si>
  <si>
    <t>MK-FV 1008</t>
  </si>
  <si>
    <t>Citroen Berlingo</t>
  </si>
  <si>
    <t>VF7GERHZE23456789</t>
  </si>
  <si>
    <t>27.02.2024</t>
  </si>
  <si>
    <t>Elektro</t>
  </si>
  <si>
    <t>C. Bauer</t>
  </si>
  <si>
    <t>Ladestation Betrieb</t>
  </si>
  <si>
    <t>Gesamt: 8 Fahrzeuge  ·  Aktiv: 7  ·  In Reparatur: 1</t>
  </si>
  <si>
    <t>💡  Kennzeichen wird als Schlüssel in allen anderen Tabellenblättern verwendet  ·  Bitte einheitlich und ohne Leerzeichen eintragen</t>
  </si>
  <si>
    <t>FAHRZEUGVERWALTUNG  ·  KOSTENBUCH 2026</t>
  </si>
  <si>
    <t>Laufende Betriebskosten  ·  Alle Fahrzeuge  ·  Bitte Kostenart aus Liste wählen</t>
  </si>
  <si>
    <t>Nr.</t>
  </si>
  <si>
    <t>Datum</t>
  </si>
  <si>
    <t>Kostenart</t>
  </si>
  <si>
    <t>Beschreibung / Werkstatt</t>
  </si>
  <si>
    <t>Netto (€)</t>
  </si>
  <si>
    <t>MwSt %</t>
  </si>
  <si>
    <t>Brutto (€)</t>
  </si>
  <si>
    <t>Km-Stand</t>
  </si>
  <si>
    <t>08.01.2026</t>
  </si>
  <si>
    <t>Tanken</t>
  </si>
  <si>
    <t>Diesel – Aral Hannover</t>
  </si>
  <si>
    <t>12.01.2026</t>
  </si>
  <si>
    <t>Wartung</t>
  </si>
  <si>
    <t>Ölwechsel inkl. Filter – Autowerkst.</t>
  </si>
  <si>
    <t>15.01.2026</t>
  </si>
  <si>
    <t>Diesel – Shell Bielefeld</t>
  </si>
  <si>
    <t>20.01.2026</t>
  </si>
  <si>
    <t>Reifen</t>
  </si>
  <si>
    <t>Winterreifen-Wechsel (4 Stück)</t>
  </si>
  <si>
    <t>27.01.2026</t>
  </si>
  <si>
    <t>Versicherung</t>
  </si>
  <si>
    <t>KH + VK Quartalsrate Q1</t>
  </si>
  <si>
    <t>03.02.2026</t>
  </si>
  <si>
    <t>Diesel – Jet Hannover-Ost</t>
  </si>
  <si>
    <t>10.02.2026</t>
  </si>
  <si>
    <t>Reparatur</t>
  </si>
  <si>
    <t>Motordiagnose + Inspektion</t>
  </si>
  <si>
    <t>14.02.2026</t>
  </si>
  <si>
    <t>Diesel – HEM Paderborn</t>
  </si>
  <si>
    <t>18.02.2026</t>
  </si>
  <si>
    <t>Bremsbeläge vorn – Fachwerkstatt</t>
  </si>
  <si>
    <t>25.02.2026</t>
  </si>
  <si>
    <t>Steuer</t>
  </si>
  <si>
    <t>Kfz-Steuer Jahresbetrag 2026</t>
  </si>
  <si>
    <t>03.03.2026</t>
  </si>
  <si>
    <t>Stromladung – Betriebsladestation</t>
  </si>
  <si>
    <t>09.03.2026</t>
  </si>
  <si>
    <t>Diesel – Total Detmold</t>
  </si>
  <si>
    <t>16.03.2026</t>
  </si>
  <si>
    <t>Klimaanlage – Wartung + Kältemittel</t>
  </si>
  <si>
    <t>22.03.2026</t>
  </si>
  <si>
    <t>Diesel – Esso Gütersloh</t>
  </si>
  <si>
    <t>30.03.2026</t>
  </si>
  <si>
    <t>06.04.2026</t>
  </si>
  <si>
    <t>Diesel – Aral Münster</t>
  </si>
  <si>
    <t>13.04.2026</t>
  </si>
  <si>
    <t>HU/AU Vorbereitung – Kfz-Betrieb</t>
  </si>
  <si>
    <t>20.04.2026</t>
  </si>
  <si>
    <t>Rückleuchte defekt – Ersatzteil</t>
  </si>
  <si>
    <t>27.04.2026</t>
  </si>
  <si>
    <t>Diesel – Star Hannover</t>
  </si>
  <si>
    <t>05.05.2026</t>
  </si>
  <si>
    <t>12.05.2026</t>
  </si>
  <si>
    <t>19.05.2026</t>
  </si>
  <si>
    <t>Sommerreifen-Wechsel (4 Stück)</t>
  </si>
  <si>
    <t>26.05.2026</t>
  </si>
  <si>
    <t>Motorblock – Diagnose Werkstatt</t>
  </si>
  <si>
    <t>02.06.2026</t>
  </si>
  <si>
    <t>Diesel – Shell Dortmund</t>
  </si>
  <si>
    <t>09.06.2026</t>
  </si>
  <si>
    <t>Diesel – Aral Bielefeld</t>
  </si>
  <si>
    <t>SUMMEN  (25 Vorgänge)</t>
  </si>
  <si>
    <t>💡  Brutto wird automatisch berechnet  ·  Kennzeichen muss exakt mit Fahrzeugstamm übereinstimmen  ·  Kostenarten: Tanken · Wartung · Reparatur · Reifen · Versicherung · Steuer · Sonstiges</t>
  </si>
  <si>
    <t>FAHRZEUGVERWALTUNG  ·  TERMINE &amp; FRISTEN 2026</t>
  </si>
  <si>
    <t>Fälligkeiten, TÜV/HU, Versicherungen, Führerscheinkontrollen  ·  Ampelsystem: 🔴 überfällig · 🟡 bald fällig · 🟢 in Ordnung</t>
  </si>
  <si>
    <t>Fahrzeug</t>
  </si>
  <si>
    <t>Terminart</t>
  </si>
  <si>
    <t>Letzte
Durchführung</t>
  </si>
  <si>
    <t>Fällig am</t>
  </si>
  <si>
    <t>Tage bis
Fälligkeit</t>
  </si>
  <si>
    <t>Anmerkungen</t>
  </si>
  <si>
    <t>HU / AU</t>
  </si>
  <si>
    <t>12.03.2024</t>
  </si>
  <si>
    <t>12.03.2026</t>
  </si>
  <si>
    <t>Hauptuntersuchung – bitte Termin buchen</t>
  </si>
  <si>
    <t>VW Crafter</t>
  </si>
  <si>
    <t>05.07.2024</t>
  </si>
  <si>
    <t>05.07.2026</t>
  </si>
  <si>
    <t>HU abgelaufen – sofort beauftragen!</t>
  </si>
  <si>
    <t>Mercedes Sprinter</t>
  </si>
  <si>
    <t>Inspektion</t>
  </si>
  <si>
    <t>10.01.2026</t>
  </si>
  <si>
    <t>10.07.2026</t>
  </si>
  <si>
    <t>Ölwechsel + Inspektion fällig</t>
  </si>
  <si>
    <t>22.09.2022</t>
  </si>
  <si>
    <t>22.09.2026</t>
  </si>
  <si>
    <t>Termin vereinbart: 25.10.2026</t>
  </si>
  <si>
    <t>Führerscheinkontrolle</t>
  </si>
  <si>
    <t>15.01.2027</t>
  </si>
  <si>
    <t>Halbjährliche Prüfung Fahrer</t>
  </si>
  <si>
    <t>Reparatur – Frist</t>
  </si>
  <si>
    <t>14.11.2025</t>
  </si>
  <si>
    <t>30.11.2026</t>
  </si>
  <si>
    <t>Motorinstandsetzung – Kostenvoranschlag liegt vor</t>
  </si>
  <si>
    <t>Fiat Ducato</t>
  </si>
  <si>
    <t>08.06.2025</t>
  </si>
  <si>
    <t>08.12.2026</t>
  </si>
  <si>
    <t>Termin TÜV-Station offen</t>
  </si>
  <si>
    <t>Ladestation-Check</t>
  </si>
  <si>
    <t>27.02.2026</t>
  </si>
  <si>
    <t>27.02.2027</t>
  </si>
  <si>
    <t>Jährliche Prüfung Elektro-Ausrüstung</t>
  </si>
  <si>
    <t>Versicherungserneuerung</t>
  </si>
  <si>
    <t>01.01.2026</t>
  </si>
  <si>
    <t>01.01.2027</t>
  </si>
  <si>
    <t>KH + VK – Angebot einholen Q4</t>
  </si>
  <si>
    <t>10.04.2026</t>
  </si>
  <si>
    <t>10.10.2026</t>
  </si>
  <si>
    <t>Überfällig – sofort durchführen</t>
  </si>
  <si>
    <t>UVV-Prüfung</t>
  </si>
  <si>
    <t>20.04.2025</t>
  </si>
  <si>
    <t>20.10.2026</t>
  </si>
  <si>
    <t>Arbeitssicherheit – Prüfung Ladevorrichtung</t>
  </si>
  <si>
    <t>Winterreifenwechsel</t>
  </si>
  <si>
    <t>15.11.2025</t>
  </si>
  <si>
    <t>15.11.2026</t>
  </si>
  <si>
    <t>Termin Reifenservice einplanen</t>
  </si>
  <si>
    <t>💡  'Tage bis Fälligkeit' und 'Status' werden täglich automatisch aktualisiert  ·  Neues Datum nach Durchführung in Spalte F eintragen</t>
  </si>
  <si>
    <t>FAHRZEUGVERWALTUNG  ·  AUSWERTUNG 2026</t>
  </si>
  <si>
    <t>Fahrzeuge
gesamt</t>
  </si>
  <si>
    <t>Davon
aktiv</t>
  </si>
  <si>
    <t>Gesamtkosten
(Brutto)</t>
  </si>
  <si>
    <t>Tanken
gesamt</t>
  </si>
  <si>
    <t>Reparaturen
gesamt</t>
  </si>
  <si>
    <t>Termine
überfällig</t>
  </si>
  <si>
    <t>Bald fällig
(≤ 30 T.)</t>
  </si>
  <si>
    <t>KOSTEN JE FAHRZEUG (2026, Brutto)</t>
  </si>
  <si>
    <t>KOSTEN JE KOSTENART (2026)</t>
  </si>
  <si>
    <t>Vorgänge</t>
  </si>
  <si>
    <t>Kosten Brutto</t>
  </si>
  <si>
    <t>Ford Transit</t>
  </si>
  <si>
    <t>Sonstiges</t>
  </si>
  <si>
    <t>GESAMT</t>
  </si>
  <si>
    <t>FAHRZEUGVERWALTUNG  ·  FAHRZEUGSTAMM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</si>
</sst>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&quot; €&quot;"/>
    <numFmt numFmtId="165" formatCode="#,##0.00&quot; €&quot;"/>
    <numFmt numFmtId="166" formatCode="#,##0&quot; km&quot;"/>
    <numFmt numFmtId="167" formatCode="0&quot; Tage&quot;"/>
    <numFmt numFmtId="168" formatCode="0&quot; Fzg.&quot;"/>
    <numFmt numFmtId="169" formatCode="0&quot; Stk.&quot;"/>
  </numFmts>
  <fonts count="32" x14ac:knownFonts="1">
    <font>
      <sz val="11"/>
      <color theme="1"/>
      <name val="Calibri"/>
      <family val="2"/>
      <charset val="1"/>
    </font>
    <font>
      <b/>
      <sz val="22"/>
      <color rgb="FFFFFFFF"/>
      <name val="Calibri"/>
      <charset val="1"/>
    </font>
    <font>
      <i/>
      <sz val="9.5"/>
      <color rgb="FFFFFFFF"/>
      <name val="Calibri"/>
      <charset val="1"/>
    </font>
    <font>
      <b/>
      <sz val="9.5"/>
      <color rgb="FFFFFFFF"/>
      <name val="Calibri"/>
      <charset val="1"/>
    </font>
    <font>
      <b/>
      <sz val="9.5"/>
      <color rgb="FF1A7A6E"/>
      <name val="Calibri"/>
      <charset val="1"/>
    </font>
    <font>
      <sz val="9.5"/>
      <color rgb="FF2C3E50"/>
      <name val="Calibri"/>
      <charset val="1"/>
    </font>
    <font>
      <sz val="9.5"/>
      <color rgb="FF607D8B"/>
      <name val="Calibri"/>
      <charset val="1"/>
    </font>
    <font>
      <b/>
      <sz val="9.5"/>
      <color rgb="FF00008B"/>
      <name val="Calibri"/>
      <charset val="1"/>
    </font>
    <font>
      <sz val="9.5"/>
      <color rgb="FF00008B"/>
      <name val="Calibri"/>
      <charset val="1"/>
    </font>
    <font>
      <b/>
      <sz val="9.5"/>
      <color rgb="FF1B5E20"/>
      <name val="Calibri"/>
      <charset val="1"/>
    </font>
    <font>
      <i/>
      <sz val="9.5"/>
      <color rgb="FF90A4AE"/>
      <name val="Calibri"/>
      <charset val="1"/>
    </font>
    <font>
      <b/>
      <sz val="9.5"/>
      <color rgb="FFE65100"/>
      <name val="Calibri"/>
      <charset val="1"/>
    </font>
    <font>
      <i/>
      <sz val="9"/>
      <color rgb="FF90A4AE"/>
      <name val="Calibri"/>
      <charset val="1"/>
    </font>
    <font>
      <b/>
      <sz val="20"/>
      <color rgb="FFFFFFFF"/>
      <name val="Calibri"/>
      <charset val="1"/>
    </font>
    <font>
      <sz val="9"/>
      <color rgb="FF90A4AE"/>
      <name val="Calibri"/>
      <charset val="1"/>
    </font>
    <font>
      <sz val="9.5"/>
      <color rgb="FF90A4AE"/>
      <name val="Calibri"/>
      <charset val="1"/>
    </font>
    <font>
      <sz val="9.5"/>
      <color rgb="FF455A64"/>
      <name val="Calibri"/>
      <charset val="1"/>
    </font>
    <font>
      <b/>
      <sz val="9.5"/>
      <color rgb="FF6A1B9A"/>
      <name val="Calibri"/>
      <charset val="1"/>
    </font>
    <font>
      <b/>
      <sz val="9.5"/>
      <color rgb="FFB71C1C"/>
      <name val="Calibri"/>
      <charset val="1"/>
    </font>
    <font>
      <b/>
      <sz val="9.5"/>
      <color rgb="FF0277BD"/>
      <name val="Calibri"/>
      <charset val="1"/>
    </font>
    <font>
      <b/>
      <sz val="9.5"/>
      <color rgb="FF2C3E50"/>
      <name val="Calibri"/>
      <charset val="1"/>
    </font>
    <font>
      <i/>
      <sz val="9.5"/>
      <color rgb="FF607D8B"/>
      <name val="Calibri"/>
      <charset val="1"/>
    </font>
    <font>
      <b/>
      <sz val="8.5"/>
      <color rgb="FFFFFFFF"/>
      <name val="Calibri"/>
      <charset val="1"/>
    </font>
    <font>
      <b/>
      <sz val="20"/>
      <color rgb="FF2C3E50"/>
      <name val="Calibri"/>
      <charset val="1"/>
    </font>
    <font>
      <b/>
      <sz val="20"/>
      <color rgb="FF1A7A6E"/>
      <name val="Calibri"/>
      <charset val="1"/>
    </font>
    <font>
      <b/>
      <sz val="20"/>
      <color rgb="FFC97A1A"/>
      <name val="Calibri"/>
      <charset val="1"/>
    </font>
    <font>
      <b/>
      <sz val="20"/>
      <color rgb="FF607D8B"/>
      <name val="Calibri"/>
      <charset val="1"/>
    </font>
    <font>
      <b/>
      <sz val="20"/>
      <color rgb="FF455A64"/>
      <name val="Calibri"/>
      <charset val="1"/>
    </font>
    <font>
      <b/>
      <sz val="20"/>
      <color rgb="FFB71C1C"/>
      <name val="Calibri"/>
      <charset val="1"/>
    </font>
    <font>
      <b/>
      <sz val="20"/>
      <color rgb="FFE65100"/>
      <name val="Calibri"/>
      <charset val="1"/>
    </font>
    <font>
      <b/>
      <sz val="11"/>
      <color rgb="FFFFFFFF"/>
      <name val="Calibri"/>
      <charset val="1"/>
    </font>
    <font>
      <b/>
      <sz val="9.5"/>
      <color rgb="FF455A64"/>
      <name val="Calibri"/>
      <charset val="1"/>
    </font>
  </fonts>
  <fills count="27">
    <fill>
      <patternFill patternType="none"/>
    </fill>
    <fill>
      <patternFill patternType="gray125"/>
    </fill>
    <fill>
      <patternFill patternType="solid">
        <fgColor rgb="FF2C3E50"/>
        <bgColor rgb="FF455A64"/>
      </patternFill>
    </fill>
    <fill>
      <patternFill patternType="solid">
        <fgColor rgb="FF1A7A6E"/>
        <bgColor rgb="FF008080"/>
      </patternFill>
    </fill>
    <fill>
      <patternFill patternType="solid">
        <fgColor rgb="FF455A64"/>
        <bgColor rgb="FF2C3E50"/>
      </patternFill>
    </fill>
    <fill>
      <patternFill patternType="solid">
        <fgColor rgb="FFFFFFFF"/>
        <bgColor rgb="FFFEF9EE"/>
      </patternFill>
    </fill>
    <fill>
      <patternFill patternType="solid">
        <fgColor rgb="FFFEF5E7"/>
        <bgColor rgb="FFFFF3E0"/>
      </patternFill>
    </fill>
    <fill>
      <patternFill patternType="solid">
        <fgColor rgb="FFE4F5F2"/>
        <bgColor rgb="FFEAF5F2"/>
      </patternFill>
    </fill>
    <fill>
      <patternFill patternType="solid">
        <fgColor rgb="FFFFF3E0"/>
        <bgColor rgb="FFFEF5E7"/>
      </patternFill>
    </fill>
    <fill>
      <patternFill patternType="solid">
        <fgColor rgb="FFF5F8FA"/>
        <bgColor rgb="FFF5F5F5"/>
      </patternFill>
    </fill>
    <fill>
      <patternFill patternType="solid">
        <fgColor rgb="FFC97A1A"/>
        <bgColor rgb="FFE65100"/>
      </patternFill>
    </fill>
    <fill>
      <patternFill patternType="solid">
        <fgColor rgb="FFF0F4F8"/>
        <bgColor rgb="FFF5F5F5"/>
      </patternFill>
    </fill>
    <fill>
      <patternFill patternType="solid">
        <fgColor rgb="FFEAF5F2"/>
        <bgColor rgb="FFE8F5E9"/>
      </patternFill>
    </fill>
    <fill>
      <patternFill patternType="solid">
        <fgColor rgb="FFF0FAF8"/>
        <bgColor rgb="FFF5F8FA"/>
      </patternFill>
    </fill>
    <fill>
      <patternFill patternType="solid">
        <fgColor rgb="FFE8EEF2"/>
        <bgColor rgb="FFE8EAF6"/>
      </patternFill>
    </fill>
    <fill>
      <patternFill patternType="solid">
        <fgColor rgb="FFE8F5E9"/>
        <bgColor rgb="FFEAF5F2"/>
      </patternFill>
    </fill>
    <fill>
      <patternFill patternType="solid">
        <fgColor rgb="FFEDE7F6"/>
        <bgColor rgb="FFE8EAF6"/>
      </patternFill>
    </fill>
    <fill>
      <patternFill patternType="solid">
        <fgColor rgb="FFFFEBEE"/>
        <bgColor rgb="FFFCE4EC"/>
      </patternFill>
    </fill>
    <fill>
      <patternFill patternType="solid">
        <fgColor rgb="FFE1F5FE"/>
        <bgColor rgb="FFE4F5F2"/>
      </patternFill>
    </fill>
    <fill>
      <patternFill patternType="solid">
        <fgColor rgb="FFE8EAF6"/>
        <bgColor rgb="FFE8EEF2"/>
      </patternFill>
    </fill>
    <fill>
      <patternFill patternType="solid">
        <fgColor rgb="FFFCE4EC"/>
        <bgColor rgb="FFFFEBEE"/>
      </patternFill>
    </fill>
    <fill>
      <patternFill patternType="solid">
        <fgColor rgb="FFF3E5F5"/>
        <bgColor rgb="FFEDE7F6"/>
      </patternFill>
    </fill>
    <fill>
      <patternFill patternType="solid">
        <fgColor rgb="FF607D8B"/>
        <bgColor rgb="FF878787"/>
      </patternFill>
    </fill>
    <fill>
      <patternFill patternType="solid">
        <fgColor rgb="FFB71C1C"/>
        <bgColor rgb="FF993366"/>
      </patternFill>
    </fill>
    <fill>
      <patternFill patternType="solid">
        <fgColor rgb="FFE65100"/>
        <bgColor rgb="FFC97A1A"/>
      </patternFill>
    </fill>
    <fill>
      <patternFill patternType="solid">
        <fgColor rgb="FFFEF9EE"/>
        <bgColor rgb="FFFEF5E7"/>
      </patternFill>
    </fill>
    <fill>
      <patternFill patternType="solid">
        <fgColor rgb="FFF5F5F5"/>
        <bgColor rgb="FFF5F8FA"/>
      </patternFill>
    </fill>
  </fills>
  <borders count="3">
    <border>
      <left/>
      <right/>
      <top/>
      <bottom/>
      <diagonal/>
    </border>
    <border>
      <left style="thin">
        <color rgb="FFCFD8DC"/>
      </left>
      <right/>
      <top style="thin">
        <color rgb="FFCFD8DC"/>
      </top>
      <bottom style="thin">
        <color rgb="FFCFD8DC"/>
      </bottom>
      <diagonal/>
    </border>
    <border>
      <left style="thin">
        <color rgb="FFCFD8DC"/>
      </left>
      <right style="thin">
        <color rgb="FFCFD8DC"/>
      </right>
      <top style="thin">
        <color rgb="FFCFD8DC"/>
      </top>
      <bottom style="thin">
        <color rgb="FFCFD8DC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30" fillId="2" borderId="1" xfId="0" applyFont="1" applyFill="1" applyBorder="1" applyAlignment="1">
      <alignment horizontal="left" vertical="center"/>
    </xf>
    <xf numFmtId="0" fontId="12" fillId="9" borderId="1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left" vertical="center"/>
    </xf>
    <xf numFmtId="0" fontId="12" fillId="9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0" fillId="3" borderId="0" xfId="0" applyFill="1"/>
    <xf numFmtId="0" fontId="3" fillId="2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center" vertical="center"/>
    </xf>
    <xf numFmtId="164" fontId="7" fillId="6" borderId="2" xfId="0" applyNumberFormat="1" applyFont="1" applyFill="1" applyBorder="1" applyAlignment="1">
      <alignment horizontal="right" vertical="center"/>
    </xf>
    <xf numFmtId="164" fontId="8" fillId="6" borderId="2" xfId="0" applyNumberFormat="1" applyFont="1" applyFill="1" applyBorder="1" applyAlignment="1">
      <alignment horizontal="right" vertical="center"/>
    </xf>
    <xf numFmtId="0" fontId="9" fillId="7" borderId="2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left" vertical="center"/>
    </xf>
    <xf numFmtId="0" fontId="4" fillId="7" borderId="2" xfId="0" applyFont="1" applyFill="1" applyBorder="1" applyAlignment="1">
      <alignment horizontal="left" vertical="center"/>
    </xf>
    <xf numFmtId="0" fontId="5" fillId="7" borderId="2" xfId="0" applyFont="1" applyFill="1" applyBorder="1" applyAlignment="1">
      <alignment horizontal="left" vertical="center"/>
    </xf>
    <xf numFmtId="0" fontId="6" fillId="7" borderId="2" xfId="0" applyFont="1" applyFill="1" applyBorder="1" applyAlignment="1">
      <alignment horizontal="left" vertical="center"/>
    </xf>
    <xf numFmtId="0" fontId="5" fillId="7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left" vertical="center"/>
    </xf>
    <xf numFmtId="0" fontId="11" fillId="8" borderId="2" xfId="0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right" vertical="center"/>
    </xf>
    <xf numFmtId="0" fontId="0" fillId="2" borderId="2" xfId="0" applyFill="1" applyBorder="1"/>
    <xf numFmtId="0" fontId="0" fillId="10" borderId="0" xfId="0" applyFill="1"/>
    <xf numFmtId="0" fontId="14" fillId="11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165" fontId="8" fillId="6" borderId="2" xfId="0" applyNumberFormat="1" applyFont="1" applyFill="1" applyBorder="1" applyAlignment="1">
      <alignment horizontal="right" vertical="center"/>
    </xf>
    <xf numFmtId="9" fontId="15" fillId="5" borderId="2" xfId="0" applyNumberFormat="1" applyFont="1" applyFill="1" applyBorder="1" applyAlignment="1">
      <alignment horizontal="center" vertical="center"/>
    </xf>
    <xf numFmtId="165" fontId="4" fillId="13" borderId="2" xfId="0" applyNumberFormat="1" applyFont="1" applyFill="1" applyBorder="1" applyAlignment="1">
      <alignment horizontal="right" vertical="center"/>
    </xf>
    <xf numFmtId="166" fontId="16" fillId="5" borderId="2" xfId="0" applyNumberFormat="1" applyFont="1" applyFill="1" applyBorder="1" applyAlignment="1">
      <alignment horizontal="right" vertical="center"/>
    </xf>
    <xf numFmtId="0" fontId="14" fillId="14" borderId="2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9" fillId="15" borderId="2" xfId="0" applyFont="1" applyFill="1" applyBorder="1" applyAlignment="1">
      <alignment horizontal="center" vertical="center"/>
    </xf>
    <xf numFmtId="9" fontId="15" fillId="7" borderId="2" xfId="0" applyNumberFormat="1" applyFont="1" applyFill="1" applyBorder="1" applyAlignment="1">
      <alignment horizontal="center" vertical="center"/>
    </xf>
    <xf numFmtId="165" fontId="4" fillId="7" borderId="2" xfId="0" applyNumberFormat="1" applyFont="1" applyFill="1" applyBorder="1" applyAlignment="1">
      <alignment horizontal="right" vertical="center"/>
    </xf>
    <xf numFmtId="166" fontId="16" fillId="7" borderId="2" xfId="0" applyNumberFormat="1" applyFont="1" applyFill="1" applyBorder="1" applyAlignment="1">
      <alignment horizontal="right" vertical="center"/>
    </xf>
    <xf numFmtId="0" fontId="17" fillId="16" borderId="2" xfId="0" applyFont="1" applyFill="1" applyBorder="1" applyAlignment="1">
      <alignment horizontal="center" vertical="center"/>
    </xf>
    <xf numFmtId="0" fontId="18" fillId="17" borderId="2" xfId="0" applyFont="1" applyFill="1" applyBorder="1" applyAlignment="1">
      <alignment horizontal="center" vertical="center"/>
    </xf>
    <xf numFmtId="0" fontId="19" fillId="18" borderId="2" xfId="0" applyFont="1" applyFill="1" applyBorder="1" applyAlignment="1">
      <alignment horizontal="center" vertical="center"/>
    </xf>
    <xf numFmtId="165" fontId="3" fillId="2" borderId="2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0" fontId="20" fillId="19" borderId="2" xfId="0" applyFont="1" applyFill="1" applyBorder="1" applyAlignment="1">
      <alignment horizontal="center" vertical="center"/>
    </xf>
    <xf numFmtId="0" fontId="16" fillId="5" borderId="2" xfId="0" applyFont="1" applyFill="1" applyBorder="1" applyAlignment="1">
      <alignment horizontal="center" vertical="center"/>
    </xf>
    <xf numFmtId="0" fontId="20" fillId="5" borderId="2" xfId="0" applyFont="1" applyFill="1" applyBorder="1" applyAlignment="1">
      <alignment horizontal="center" vertical="center"/>
    </xf>
    <xf numFmtId="167" fontId="20" fillId="5" borderId="2" xfId="0" applyNumberFormat="1" applyFont="1" applyFill="1" applyBorder="1" applyAlignment="1">
      <alignment horizontal="center" vertical="center"/>
    </xf>
    <xf numFmtId="0" fontId="21" fillId="5" borderId="2" xfId="0" applyFont="1" applyFill="1" applyBorder="1" applyAlignment="1">
      <alignment horizontal="left" vertical="center"/>
    </xf>
    <xf numFmtId="0" fontId="16" fillId="7" borderId="2" xfId="0" applyFont="1" applyFill="1" applyBorder="1" applyAlignment="1">
      <alignment horizontal="center" vertical="center"/>
    </xf>
    <xf numFmtId="0" fontId="20" fillId="7" borderId="2" xfId="0" applyFont="1" applyFill="1" applyBorder="1" applyAlignment="1">
      <alignment horizontal="center" vertical="center"/>
    </xf>
    <xf numFmtId="167" fontId="20" fillId="7" borderId="2" xfId="0" applyNumberFormat="1" applyFont="1" applyFill="1" applyBorder="1" applyAlignment="1">
      <alignment horizontal="center" vertical="center"/>
    </xf>
    <xf numFmtId="0" fontId="21" fillId="7" borderId="2" xfId="0" applyFont="1" applyFill="1" applyBorder="1" applyAlignment="1">
      <alignment horizontal="left" vertical="center"/>
    </xf>
    <xf numFmtId="0" fontId="20" fillId="15" borderId="2" xfId="0" applyFont="1" applyFill="1" applyBorder="1" applyAlignment="1">
      <alignment horizontal="center" vertical="center"/>
    </xf>
    <xf numFmtId="0" fontId="20" fillId="8" borderId="2" xfId="0" applyFont="1" applyFill="1" applyBorder="1" applyAlignment="1">
      <alignment horizontal="center" vertical="center"/>
    </xf>
    <xf numFmtId="0" fontId="20" fillId="17" borderId="2" xfId="0" applyFont="1" applyFill="1" applyBorder="1" applyAlignment="1">
      <alignment horizontal="center" vertical="center"/>
    </xf>
    <xf numFmtId="0" fontId="20" fillId="18" borderId="2" xfId="0" applyFont="1" applyFill="1" applyBorder="1" applyAlignment="1">
      <alignment horizontal="center" vertical="center"/>
    </xf>
    <xf numFmtId="0" fontId="20" fillId="16" borderId="2" xfId="0" applyFont="1" applyFill="1" applyBorder="1" applyAlignment="1">
      <alignment horizontal="center" vertical="center"/>
    </xf>
    <xf numFmtId="0" fontId="20" fillId="20" borderId="2" xfId="0" applyFont="1" applyFill="1" applyBorder="1" applyAlignment="1">
      <alignment horizontal="center" vertical="center"/>
    </xf>
    <xf numFmtId="0" fontId="20" fillId="21" borderId="2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2" fillId="10" borderId="2" xfId="0" applyFont="1" applyFill="1" applyBorder="1" applyAlignment="1">
      <alignment horizontal="center" vertical="center" wrapText="1"/>
    </xf>
    <xf numFmtId="0" fontId="22" fillId="22" borderId="2" xfId="0" applyFont="1" applyFill="1" applyBorder="1" applyAlignment="1">
      <alignment horizontal="center" vertical="center" wrapText="1"/>
    </xf>
    <xf numFmtId="0" fontId="22" fillId="4" borderId="2" xfId="0" applyFont="1" applyFill="1" applyBorder="1" applyAlignment="1">
      <alignment horizontal="center" vertical="center" wrapText="1"/>
    </xf>
    <xf numFmtId="0" fontId="22" fillId="23" borderId="2" xfId="0" applyFont="1" applyFill="1" applyBorder="1" applyAlignment="1">
      <alignment horizontal="center" vertical="center" wrapText="1"/>
    </xf>
    <xf numFmtId="0" fontId="22" fillId="24" borderId="2" xfId="0" applyFont="1" applyFill="1" applyBorder="1" applyAlignment="1">
      <alignment horizontal="center" vertical="center" wrapText="1"/>
    </xf>
    <xf numFmtId="168" fontId="23" fillId="5" borderId="2" xfId="0" applyNumberFormat="1" applyFont="1" applyFill="1" applyBorder="1" applyAlignment="1">
      <alignment horizontal="center" vertical="center"/>
    </xf>
    <xf numFmtId="168" fontId="24" fillId="5" borderId="2" xfId="0" applyNumberFormat="1" applyFont="1" applyFill="1" applyBorder="1" applyAlignment="1">
      <alignment horizontal="center" vertical="center"/>
    </xf>
    <xf numFmtId="164" fontId="25" fillId="5" borderId="2" xfId="0" applyNumberFormat="1" applyFont="1" applyFill="1" applyBorder="1" applyAlignment="1">
      <alignment horizontal="center" vertical="center"/>
    </xf>
    <xf numFmtId="164" fontId="26" fillId="5" borderId="2" xfId="0" applyNumberFormat="1" applyFont="1" applyFill="1" applyBorder="1" applyAlignment="1">
      <alignment horizontal="center" vertical="center"/>
    </xf>
    <xf numFmtId="164" fontId="27" fillId="5" borderId="2" xfId="0" applyNumberFormat="1" applyFont="1" applyFill="1" applyBorder="1" applyAlignment="1">
      <alignment horizontal="center" vertical="center"/>
    </xf>
    <xf numFmtId="169" fontId="28" fillId="5" borderId="2" xfId="0" applyNumberFormat="1" applyFont="1" applyFill="1" applyBorder="1" applyAlignment="1">
      <alignment horizontal="center" vertical="center"/>
    </xf>
    <xf numFmtId="169" fontId="29" fillId="5" borderId="2" xfId="0" applyNumberFormat="1" applyFont="1" applyFill="1" applyBorder="1" applyAlignment="1">
      <alignment horizontal="center" vertical="center"/>
    </xf>
    <xf numFmtId="0" fontId="0" fillId="3" borderId="2" xfId="0" applyFill="1" applyBorder="1"/>
    <xf numFmtId="0" fontId="0" fillId="10" borderId="2" xfId="0" applyFill="1" applyBorder="1"/>
    <xf numFmtId="0" fontId="0" fillId="22" borderId="2" xfId="0" applyFill="1" applyBorder="1"/>
    <xf numFmtId="0" fontId="0" fillId="4" borderId="2" xfId="0" applyFill="1" applyBorder="1"/>
    <xf numFmtId="0" fontId="0" fillId="23" borderId="2" xfId="0" applyFill="1" applyBorder="1"/>
    <xf numFmtId="0" fontId="0" fillId="24" borderId="2" xfId="0" applyFill="1" applyBorder="1"/>
    <xf numFmtId="165" fontId="4" fillId="25" borderId="2" xfId="0" applyNumberFormat="1" applyFont="1" applyFill="1" applyBorder="1" applyAlignment="1">
      <alignment horizontal="right" vertical="center"/>
    </xf>
    <xf numFmtId="165" fontId="4" fillId="6" borderId="2" xfId="0" applyNumberFormat="1" applyFont="1" applyFill="1" applyBorder="1" applyAlignment="1">
      <alignment horizontal="right" vertical="center"/>
    </xf>
    <xf numFmtId="0" fontId="31" fillId="26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65" fontId="3" fillId="2" borderId="2" xfId="0" applyNumberFormat="1" applyFont="1" applyFill="1" applyBorder="1" applyAlignment="1">
      <alignment horizontal="center" vertical="center"/>
    </xf>
    <xf numFmtId="165" fontId="0" fillId="0" borderId="0" xfId="0" applyNumberFormat="1"/>
  </cellXfs>
  <cellStyles count="1">
    <cellStyle name="Standard" xfId="0" builtinId="0"/>
  </cellStyles>
  <dxfs count="3">
    <dxf>
      <font>
        <b/>
        <color rgb="FF1B5E20"/>
        <name val="Calibri"/>
        <charset val="1"/>
      </font>
      <fill>
        <patternFill>
          <bgColor rgb="FFC8E6C9"/>
        </patternFill>
      </fill>
    </dxf>
    <dxf>
      <font>
        <b/>
        <color rgb="FFE65100"/>
        <name val="Calibri"/>
        <charset val="1"/>
      </font>
      <fill>
        <patternFill>
          <bgColor rgb="FFFFF9C4"/>
        </patternFill>
      </fill>
    </dxf>
    <dxf>
      <font>
        <b/>
        <color rgb="FFB71C1C"/>
        <name val="Calibri"/>
        <charset val="1"/>
      </font>
      <fill>
        <patternFill>
          <bgColor rgb="FFFFCDD2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EF5E7"/>
      <rgbColor rgb="FFFF00FF"/>
      <rgbColor rgb="FFF0FAF8"/>
      <rgbColor rgb="FF800000"/>
      <rgbColor rgb="FF1B5E20"/>
      <rgbColor rgb="FF00008B"/>
      <rgbColor rgb="FFFEF9EE"/>
      <rgbColor rgb="FF6A1B9A"/>
      <rgbColor rgb="FF1A7A6E"/>
      <rgbColor rgb="FFD9D9D9"/>
      <rgbColor rgb="FF878787"/>
      <rgbColor rgb="FFEDE7F6"/>
      <rgbColor rgb="FF993366"/>
      <rgbColor rgb="FFFFF9C4"/>
      <rgbColor rgb="FFE1F5FE"/>
      <rgbColor rgb="FF660066"/>
      <rgbColor rgb="FFE8EEF2"/>
      <rgbColor rgb="FF0277BD"/>
      <rgbColor rgb="FFCFD8DC"/>
      <rgbColor rgb="FF000080"/>
      <rgbColor rgb="FFFF00FF"/>
      <rgbColor rgb="FFE8F5E9"/>
      <rgbColor rgb="FFF5F8FA"/>
      <rgbColor rgb="FF800080"/>
      <rgbColor rgb="FF800000"/>
      <rgbColor rgb="FF008080"/>
      <rgbColor rgb="FF0000FF"/>
      <rgbColor rgb="FF00CCFF"/>
      <rgbColor rgb="FFE4F5F2"/>
      <rgbColor rgb="FFC8E6C9"/>
      <rgbColor rgb="FFFFF3E0"/>
      <rgbColor rgb="FFE8EAF6"/>
      <rgbColor rgb="FFFCE4EC"/>
      <rgbColor rgb="FFF3E5F5"/>
      <rgbColor rgb="FFFFCDD2"/>
      <rgbColor rgb="FF3366FF"/>
      <rgbColor rgb="FFF0F4F8"/>
      <rgbColor rgb="FFEAF5F2"/>
      <rgbColor rgb="FFFFEBEE"/>
      <rgbColor rgb="FFC97A1A"/>
      <rgbColor rgb="FFE65100"/>
      <rgbColor rgb="FF607D8B"/>
      <rgbColor rgb="FF90A4AE"/>
      <rgbColor rgb="FF003366"/>
      <rgbColor rgb="FFF5F5F5"/>
      <rgbColor rgb="FF003300"/>
      <rgbColor rgb="FF333300"/>
      <rgbColor rgb="FFB71C1C"/>
      <rgbColor rgb="FF993366"/>
      <rgbColor rgb="FF455A64"/>
      <rgbColor rgb="FF2C3E5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Betriebskosten je Fahrzeug 2026 (€ Brutto)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1A7A6E"/>
            </a:solidFill>
            <a:ln w="9360">
              <a:solidFill>
                <a:srgbClr val="2C3E50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Auswertung!$B$50:$B$57</c:f>
              <c:strCache>
                <c:ptCount val="8"/>
                <c:pt idx="0">
                  <c:v>MK-FV 1001</c:v>
                </c:pt>
                <c:pt idx="1">
                  <c:v>MK-FV 1002</c:v>
                </c:pt>
                <c:pt idx="2">
                  <c:v>MK-FV 1003</c:v>
                </c:pt>
                <c:pt idx="3">
                  <c:v>MK-FV 1004</c:v>
                </c:pt>
                <c:pt idx="4">
                  <c:v>MK-FV 1005</c:v>
                </c:pt>
                <c:pt idx="5">
                  <c:v>MK-FV 1006</c:v>
                </c:pt>
                <c:pt idx="6">
                  <c:v>MK-FV 1007</c:v>
                </c:pt>
                <c:pt idx="7">
                  <c:v>MK-FV 1008</c:v>
                </c:pt>
              </c:strCache>
            </c:strRef>
          </c:cat>
          <c:val>
            <c:numRef>
              <c:f>Auswertung!$C$50:$C$57</c:f>
              <c:numCache>
                <c:formatCode>#,##0.00" €"</c:formatCode>
                <c:ptCount val="8"/>
                <c:pt idx="0">
                  <c:v>425.11559999999997</c:v>
                </c:pt>
                <c:pt idx="1">
                  <c:v>728.505</c:v>
                </c:pt>
                <c:pt idx="2">
                  <c:v>906.41599999999994</c:v>
                </c:pt>
                <c:pt idx="3">
                  <c:v>823.2639999999999</c:v>
                </c:pt>
                <c:pt idx="4">
                  <c:v>768.84099999999989</c:v>
                </c:pt>
                <c:pt idx="5">
                  <c:v>2534.6999999999998</c:v>
                </c:pt>
                <c:pt idx="6">
                  <c:v>461.601</c:v>
                </c:pt>
                <c:pt idx="7">
                  <c:v>139.70599999999999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B8-44DA-A6DD-4AE4236237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848393"/>
        <c:axId val="98043214"/>
      </c:barChart>
      <c:catAx>
        <c:axId val="684839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98043214"/>
        <c:crosses val="autoZero"/>
        <c:auto val="1"/>
        <c:lblAlgn val="ctr"/>
        <c:lblOffset val="100"/>
        <c:noMultiLvlLbl val="0"/>
      </c:catAx>
      <c:valAx>
        <c:axId val="9804321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sz="1000" b="1" strike="noStrike" spc="-1">
                    <a:solidFill>
                      <a:srgbClr val="000000"/>
                    </a:solidFill>
                    <a:latin typeface="Calibri"/>
                  </a:rPr>
                  <a:t>Kosten (€)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&quot; €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6848393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Kostenstruktur nach Kostenart 2026 (€ Brutto)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C97A1A"/>
            </a:solidFill>
            <a:ln w="9360">
              <a:solidFill>
                <a:srgbClr val="2C3E50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Auswertung!$G$70:$G$76</c:f>
              <c:strCache>
                <c:ptCount val="7"/>
                <c:pt idx="0">
                  <c:v>Tanken</c:v>
                </c:pt>
                <c:pt idx="1">
                  <c:v>Wartung</c:v>
                </c:pt>
                <c:pt idx="2">
                  <c:v>Reparatur</c:v>
                </c:pt>
                <c:pt idx="3">
                  <c:v>Reifen</c:v>
                </c:pt>
                <c:pt idx="4">
                  <c:v>Versicherung</c:v>
                </c:pt>
                <c:pt idx="5">
                  <c:v>Steuer</c:v>
                </c:pt>
                <c:pt idx="6">
                  <c:v>Sonstiges</c:v>
                </c:pt>
              </c:strCache>
            </c:strRef>
          </c:cat>
          <c:val>
            <c:numRef>
              <c:f>Auswertung!$H$70:$H$76</c:f>
              <c:numCache>
                <c:formatCode>#,##0.00" €"</c:formatCode>
                <c:ptCount val="7"/>
                <c:pt idx="0">
                  <c:v>906.11359999999991</c:v>
                </c:pt>
                <c:pt idx="1">
                  <c:v>677.70500000000004</c:v>
                </c:pt>
                <c:pt idx="2">
                  <c:v>2852.43</c:v>
                </c:pt>
                <c:pt idx="3">
                  <c:v>725.89999999999986</c:v>
                </c:pt>
                <c:pt idx="4">
                  <c:v>930</c:v>
                </c:pt>
                <c:pt idx="5">
                  <c:v>696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43-46D6-AA48-7AF4162262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7864677"/>
        <c:axId val="78591163"/>
      </c:barChart>
      <c:catAx>
        <c:axId val="97864677"/>
        <c:scaling>
          <c:orientation val="minMax"/>
        </c:scaling>
        <c:delete val="0"/>
        <c:axPos val="l"/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sz="1000" b="1" strike="noStrike" spc="-1">
                    <a:solidFill>
                      <a:srgbClr val="000000"/>
                    </a:solidFill>
                    <a:latin typeface="Calibri"/>
                  </a:rPr>
                  <a:t>Kosten (€)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78591163"/>
        <c:crosses val="autoZero"/>
        <c:auto val="1"/>
        <c:lblAlgn val="ctr"/>
        <c:lblOffset val="100"/>
        <c:noMultiLvlLbl val="0"/>
      </c:catAx>
      <c:valAx>
        <c:axId val="78591163"/>
        <c:scaling>
          <c:orientation val="minMax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&quot; €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97864677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21</xdr:row>
      <xdr:rowOff>0</xdr:rowOff>
    </xdr:from>
    <xdr:to>
      <xdr:col>8</xdr:col>
      <xdr:colOff>150840</xdr:colOff>
      <xdr:row>43</xdr:row>
      <xdr:rowOff>128520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0</xdr:colOff>
      <xdr:row>21</xdr:row>
      <xdr:rowOff>0</xdr:rowOff>
    </xdr:from>
    <xdr:to>
      <xdr:col>15</xdr:col>
      <xdr:colOff>570240</xdr:colOff>
      <xdr:row>43</xdr:row>
      <xdr:rowOff>128520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C3E50"/>
    <pageSetUpPr fitToPage="1"/>
  </sheetPr>
  <dimension ref="B1:M16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L40" sqref="L40"/>
    </sheetView>
  </sheetViews>
  <sheetFormatPr baseColWidth="10" defaultColWidth="8.7109375" defaultRowHeight="15" x14ac:dyDescent="0.25"/>
  <cols>
    <col min="1" max="1" width="3" customWidth="1"/>
    <col min="2" max="2" width="10.85546875" bestFit="1" customWidth="1"/>
    <col min="3" max="4" width="18.85546875" bestFit="1" customWidth="1"/>
    <col min="5" max="5" width="9.85546875" bestFit="1" customWidth="1"/>
    <col min="6" max="6" width="9" bestFit="1" customWidth="1"/>
    <col min="7" max="7" width="7.5703125" bestFit="1" customWidth="1"/>
    <col min="8" max="8" width="11.42578125" bestFit="1" customWidth="1"/>
    <col min="9" max="9" width="10.7109375" bestFit="1" customWidth="1"/>
    <col min="10" max="10" width="10.42578125" bestFit="1" customWidth="1"/>
    <col min="11" max="11" width="8.85546875" bestFit="1" customWidth="1"/>
    <col min="12" max="12" width="6.28515625" bestFit="1" customWidth="1"/>
    <col min="13" max="13" width="21.85546875" bestFit="1" customWidth="1"/>
  </cols>
  <sheetData>
    <row r="1" spans="2:13" ht="7.5" customHeight="1" x14ac:dyDescent="0.25"/>
    <row r="2" spans="2:13" ht="49.5" customHeight="1" x14ac:dyDescent="0.25">
      <c r="B2" s="8" t="s">
        <v>206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6.75" customHeight="1" x14ac:dyDescent="0.25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2:13" ht="19.5" customHeight="1" x14ac:dyDescent="0.25">
      <c r="B4" s="7" t="s">
        <v>0</v>
      </c>
      <c r="C4" s="7"/>
      <c r="D4" s="7"/>
      <c r="E4" s="7"/>
      <c r="F4" s="7"/>
      <c r="G4" s="7"/>
      <c r="H4" s="6" t="s">
        <v>1</v>
      </c>
      <c r="I4" s="6"/>
      <c r="J4" s="6"/>
      <c r="K4" s="6"/>
      <c r="L4" s="6"/>
      <c r="M4" s="6"/>
    </row>
    <row r="5" spans="2:13" ht="33.75" customHeight="1" x14ac:dyDescent="0.25"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11</v>
      </c>
      <c r="L5" s="10" t="s">
        <v>12</v>
      </c>
      <c r="M5" s="10" t="s">
        <v>13</v>
      </c>
    </row>
    <row r="6" spans="2:13" ht="18.75" customHeight="1" x14ac:dyDescent="0.25">
      <c r="B6" s="11" t="s">
        <v>14</v>
      </c>
      <c r="C6" s="12" t="s">
        <v>15</v>
      </c>
      <c r="D6" s="13" t="s">
        <v>16</v>
      </c>
      <c r="E6" s="14" t="s">
        <v>17</v>
      </c>
      <c r="F6" s="14" t="s">
        <v>18</v>
      </c>
      <c r="G6" s="14">
        <v>130</v>
      </c>
      <c r="H6" s="12" t="s">
        <v>19</v>
      </c>
      <c r="I6" s="14" t="s">
        <v>20</v>
      </c>
      <c r="J6" s="15">
        <v>32500</v>
      </c>
      <c r="K6" s="16">
        <v>12000</v>
      </c>
      <c r="L6" s="17" t="s">
        <v>21</v>
      </c>
      <c r="M6" s="18" t="s">
        <v>22</v>
      </c>
    </row>
    <row r="7" spans="2:13" ht="18.75" customHeight="1" x14ac:dyDescent="0.25">
      <c r="B7" s="19" t="s">
        <v>23</v>
      </c>
      <c r="C7" s="20" t="s">
        <v>24</v>
      </c>
      <c r="D7" s="21" t="s">
        <v>25</v>
      </c>
      <c r="E7" s="22" t="s">
        <v>26</v>
      </c>
      <c r="F7" s="22" t="s">
        <v>18</v>
      </c>
      <c r="G7" s="22">
        <v>140</v>
      </c>
      <c r="H7" s="20" t="s">
        <v>27</v>
      </c>
      <c r="I7" s="22" t="s">
        <v>28</v>
      </c>
      <c r="J7" s="15">
        <v>41200</v>
      </c>
      <c r="K7" s="16">
        <v>15000</v>
      </c>
      <c r="L7" s="17" t="s">
        <v>21</v>
      </c>
      <c r="M7" s="23" t="s">
        <v>29</v>
      </c>
    </row>
    <row r="8" spans="2:13" ht="18.75" customHeight="1" x14ac:dyDescent="0.25">
      <c r="B8" s="11" t="s">
        <v>30</v>
      </c>
      <c r="C8" s="12" t="s">
        <v>31</v>
      </c>
      <c r="D8" s="13" t="s">
        <v>32</v>
      </c>
      <c r="E8" s="14" t="s">
        <v>33</v>
      </c>
      <c r="F8" s="14" t="s">
        <v>18</v>
      </c>
      <c r="G8" s="14">
        <v>163</v>
      </c>
      <c r="H8" s="12" t="s">
        <v>34</v>
      </c>
      <c r="I8" s="14" t="s">
        <v>35</v>
      </c>
      <c r="J8" s="15">
        <v>49800</v>
      </c>
      <c r="K8" s="16">
        <v>22000</v>
      </c>
      <c r="L8" s="17" t="s">
        <v>21</v>
      </c>
      <c r="M8" s="18"/>
    </row>
    <row r="9" spans="2:13" ht="18.75" customHeight="1" x14ac:dyDescent="0.25">
      <c r="B9" s="19" t="s">
        <v>36</v>
      </c>
      <c r="C9" s="20" t="s">
        <v>37</v>
      </c>
      <c r="D9" s="21" t="s">
        <v>38</v>
      </c>
      <c r="E9" s="22" t="s">
        <v>39</v>
      </c>
      <c r="F9" s="22" t="s">
        <v>18</v>
      </c>
      <c r="G9" s="22">
        <v>120</v>
      </c>
      <c r="H9" s="20" t="s">
        <v>40</v>
      </c>
      <c r="I9" s="22" t="s">
        <v>41</v>
      </c>
      <c r="J9" s="15">
        <v>27900</v>
      </c>
      <c r="K9" s="16">
        <v>8500</v>
      </c>
      <c r="L9" s="17" t="s">
        <v>21</v>
      </c>
      <c r="M9" s="23" t="s">
        <v>42</v>
      </c>
    </row>
    <row r="10" spans="2:13" ht="18.75" customHeight="1" x14ac:dyDescent="0.25">
      <c r="B10" s="11" t="s">
        <v>43</v>
      </c>
      <c r="C10" s="12" t="s">
        <v>44</v>
      </c>
      <c r="D10" s="13" t="s">
        <v>45</v>
      </c>
      <c r="E10" s="14" t="s">
        <v>46</v>
      </c>
      <c r="F10" s="14" t="s">
        <v>18</v>
      </c>
      <c r="G10" s="14">
        <v>120</v>
      </c>
      <c r="H10" s="12" t="s">
        <v>47</v>
      </c>
      <c r="I10" s="14" t="s">
        <v>48</v>
      </c>
      <c r="J10" s="15">
        <v>31400</v>
      </c>
      <c r="K10" s="16">
        <v>11500</v>
      </c>
      <c r="L10" s="17" t="s">
        <v>21</v>
      </c>
      <c r="M10" s="18"/>
    </row>
    <row r="11" spans="2:13" ht="18.75" customHeight="1" x14ac:dyDescent="0.25">
      <c r="B11" s="19" t="s">
        <v>49</v>
      </c>
      <c r="C11" s="20" t="s">
        <v>50</v>
      </c>
      <c r="D11" s="21" t="s">
        <v>51</v>
      </c>
      <c r="E11" s="22" t="s">
        <v>52</v>
      </c>
      <c r="F11" s="22" t="s">
        <v>18</v>
      </c>
      <c r="G11" s="22">
        <v>122</v>
      </c>
      <c r="H11" s="20" t="s">
        <v>53</v>
      </c>
      <c r="I11" s="22" t="s">
        <v>20</v>
      </c>
      <c r="J11" s="15">
        <v>25600</v>
      </c>
      <c r="K11" s="16">
        <v>6000</v>
      </c>
      <c r="L11" s="24" t="s">
        <v>54</v>
      </c>
      <c r="M11" s="23" t="s">
        <v>55</v>
      </c>
    </row>
    <row r="12" spans="2:13" ht="18.75" customHeight="1" x14ac:dyDescent="0.25">
      <c r="B12" s="11" t="s">
        <v>56</v>
      </c>
      <c r="C12" s="12" t="s">
        <v>57</v>
      </c>
      <c r="D12" s="13" t="s">
        <v>58</v>
      </c>
      <c r="E12" s="14" t="s">
        <v>59</v>
      </c>
      <c r="F12" s="14" t="s">
        <v>18</v>
      </c>
      <c r="G12" s="14">
        <v>140</v>
      </c>
      <c r="H12" s="12" t="s">
        <v>60</v>
      </c>
      <c r="I12" s="14" t="s">
        <v>28</v>
      </c>
      <c r="J12" s="15">
        <v>38700</v>
      </c>
      <c r="K12" s="16">
        <v>18000</v>
      </c>
      <c r="L12" s="17" t="s">
        <v>21</v>
      </c>
      <c r="M12" s="18" t="s">
        <v>61</v>
      </c>
    </row>
    <row r="13" spans="2:13" ht="18.75" customHeight="1" x14ac:dyDescent="0.25">
      <c r="B13" s="19" t="s">
        <v>62</v>
      </c>
      <c r="C13" s="20" t="s">
        <v>63</v>
      </c>
      <c r="D13" s="21" t="s">
        <v>64</v>
      </c>
      <c r="E13" s="22" t="s">
        <v>65</v>
      </c>
      <c r="F13" s="22" t="s">
        <v>66</v>
      </c>
      <c r="G13" s="22">
        <v>136</v>
      </c>
      <c r="H13" s="20" t="s">
        <v>67</v>
      </c>
      <c r="I13" s="22" t="s">
        <v>41</v>
      </c>
      <c r="J13" s="15">
        <v>33200</v>
      </c>
      <c r="K13" s="16">
        <v>20000</v>
      </c>
      <c r="L13" s="17" t="s">
        <v>21</v>
      </c>
      <c r="M13" s="23" t="s">
        <v>68</v>
      </c>
    </row>
    <row r="14" spans="2:13" ht="19.5" customHeight="1" x14ac:dyDescent="0.25">
      <c r="B14" s="5" t="s">
        <v>69</v>
      </c>
      <c r="C14" s="5"/>
      <c r="D14" s="5"/>
      <c r="E14" s="5"/>
      <c r="F14" s="5"/>
      <c r="G14" s="5"/>
      <c r="H14" s="5"/>
      <c r="I14" s="5"/>
      <c r="J14" s="25">
        <f>SUM(J6:J13)</f>
        <v>280300</v>
      </c>
      <c r="K14" s="25">
        <f>SUM(K6:K13)</f>
        <v>113000</v>
      </c>
      <c r="L14" s="26"/>
      <c r="M14" s="26"/>
    </row>
    <row r="16" spans="2:13" ht="21.75" customHeight="1" x14ac:dyDescent="0.25">
      <c r="B16" s="4" t="s">
        <v>70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</sheetData>
  <mergeCells count="5">
    <mergeCell ref="B2:M2"/>
    <mergeCell ref="B4:G4"/>
    <mergeCell ref="H4:M4"/>
    <mergeCell ref="B14:I14"/>
    <mergeCell ref="B16:M16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A7A6E"/>
    <pageSetUpPr fitToPage="1"/>
  </sheetPr>
  <dimension ref="B1:J33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8.7109375" defaultRowHeight="15" x14ac:dyDescent="0.25"/>
  <cols>
    <col min="1" max="1" width="3" customWidth="1"/>
    <col min="2" max="2" width="5" customWidth="1"/>
    <col min="3" max="3" width="13" customWidth="1"/>
    <col min="4" max="4" width="14" customWidth="1"/>
    <col min="5" max="5" width="20" customWidth="1"/>
    <col min="6" max="6" width="26" customWidth="1"/>
    <col min="7" max="7" width="13" customWidth="1"/>
    <col min="8" max="8" width="9" customWidth="1"/>
    <col min="9" max="9" width="14" customWidth="1"/>
    <col min="10" max="10" width="13" customWidth="1"/>
  </cols>
  <sheetData>
    <row r="1" spans="2:10" ht="7.5" customHeight="1" x14ac:dyDescent="0.25"/>
    <row r="2" spans="2:10" ht="49.5" customHeight="1" x14ac:dyDescent="0.25">
      <c r="B2" s="3" t="s">
        <v>71</v>
      </c>
      <c r="C2" s="3"/>
      <c r="D2" s="3"/>
      <c r="E2" s="3"/>
      <c r="F2" s="3"/>
      <c r="G2" s="3"/>
      <c r="H2" s="3"/>
      <c r="I2" s="3"/>
      <c r="J2" s="3"/>
    </row>
    <row r="3" spans="2:10" ht="6.75" customHeight="1" x14ac:dyDescent="0.25">
      <c r="B3" s="27"/>
      <c r="C3" s="27"/>
      <c r="D3" s="27"/>
      <c r="E3" s="27"/>
      <c r="F3" s="27"/>
      <c r="G3" s="27"/>
      <c r="H3" s="27"/>
      <c r="I3" s="27"/>
      <c r="J3" s="27"/>
    </row>
    <row r="4" spans="2:10" ht="19.5" customHeight="1" x14ac:dyDescent="0.25">
      <c r="B4" s="7" t="s">
        <v>72</v>
      </c>
      <c r="C4" s="7"/>
      <c r="D4" s="7"/>
      <c r="E4" s="7"/>
      <c r="F4" s="7"/>
      <c r="G4" s="7"/>
      <c r="H4" s="7"/>
      <c r="I4" s="7"/>
      <c r="J4" s="7"/>
    </row>
    <row r="5" spans="2:10" ht="33.75" customHeight="1" x14ac:dyDescent="0.25">
      <c r="B5" s="10" t="s">
        <v>73</v>
      </c>
      <c r="C5" s="10" t="s">
        <v>74</v>
      </c>
      <c r="D5" s="10" t="s">
        <v>2</v>
      </c>
      <c r="E5" s="10" t="s">
        <v>75</v>
      </c>
      <c r="F5" s="10" t="s">
        <v>76</v>
      </c>
      <c r="G5" s="10" t="s">
        <v>77</v>
      </c>
      <c r="H5" s="10" t="s">
        <v>78</v>
      </c>
      <c r="I5" s="10" t="s">
        <v>79</v>
      </c>
      <c r="J5" s="10" t="s">
        <v>80</v>
      </c>
    </row>
    <row r="6" spans="2:10" ht="18" customHeight="1" x14ac:dyDescent="0.25">
      <c r="B6" s="28">
        <v>1</v>
      </c>
      <c r="C6" s="14" t="s">
        <v>81</v>
      </c>
      <c r="D6" s="29" t="s">
        <v>14</v>
      </c>
      <c r="E6" s="30" t="s">
        <v>82</v>
      </c>
      <c r="F6" s="12" t="s">
        <v>83</v>
      </c>
      <c r="G6" s="31">
        <v>61.34</v>
      </c>
      <c r="H6" s="32">
        <v>0.19</v>
      </c>
      <c r="I6" s="33">
        <f t="shared" ref="I6:I30" si="0">G6*(1+H6)</f>
        <v>72.994600000000005</v>
      </c>
      <c r="J6" s="34">
        <v>48261</v>
      </c>
    </row>
    <row r="7" spans="2:10" ht="18" customHeight="1" x14ac:dyDescent="0.25">
      <c r="B7" s="35">
        <v>2</v>
      </c>
      <c r="C7" s="22" t="s">
        <v>84</v>
      </c>
      <c r="D7" s="36" t="s">
        <v>30</v>
      </c>
      <c r="E7" s="37" t="s">
        <v>85</v>
      </c>
      <c r="F7" s="20" t="s">
        <v>86</v>
      </c>
      <c r="G7" s="31">
        <v>189.5</v>
      </c>
      <c r="H7" s="38">
        <v>0.19</v>
      </c>
      <c r="I7" s="39">
        <f t="shared" si="0"/>
        <v>225.505</v>
      </c>
      <c r="J7" s="40">
        <v>52410</v>
      </c>
    </row>
    <row r="8" spans="2:10" ht="18" customHeight="1" x14ac:dyDescent="0.25">
      <c r="B8" s="28">
        <v>3</v>
      </c>
      <c r="C8" s="14" t="s">
        <v>87</v>
      </c>
      <c r="D8" s="29" t="s">
        <v>23</v>
      </c>
      <c r="E8" s="30" t="s">
        <v>82</v>
      </c>
      <c r="F8" s="12" t="s">
        <v>88</v>
      </c>
      <c r="G8" s="31">
        <v>78.2</v>
      </c>
      <c r="H8" s="32">
        <v>0.19</v>
      </c>
      <c r="I8" s="33">
        <f t="shared" si="0"/>
        <v>93.057999999999993</v>
      </c>
      <c r="J8" s="34">
        <v>61870</v>
      </c>
    </row>
    <row r="9" spans="2:10" ht="18" customHeight="1" x14ac:dyDescent="0.25">
      <c r="B9" s="35">
        <v>4</v>
      </c>
      <c r="C9" s="22" t="s">
        <v>89</v>
      </c>
      <c r="D9" s="36" t="s">
        <v>43</v>
      </c>
      <c r="E9" s="24" t="s">
        <v>90</v>
      </c>
      <c r="F9" s="20" t="s">
        <v>91</v>
      </c>
      <c r="G9" s="31">
        <v>320</v>
      </c>
      <c r="H9" s="38">
        <v>0.19</v>
      </c>
      <c r="I9" s="39">
        <f t="shared" si="0"/>
        <v>380.79999999999995</v>
      </c>
      <c r="J9" s="40">
        <v>44130</v>
      </c>
    </row>
    <row r="10" spans="2:10" ht="18" customHeight="1" x14ac:dyDescent="0.25">
      <c r="B10" s="28">
        <v>5</v>
      </c>
      <c r="C10" s="14" t="s">
        <v>92</v>
      </c>
      <c r="D10" s="29" t="s">
        <v>36</v>
      </c>
      <c r="E10" s="41" t="s">
        <v>93</v>
      </c>
      <c r="F10" s="12" t="s">
        <v>94</v>
      </c>
      <c r="G10" s="31">
        <v>412</v>
      </c>
      <c r="H10" s="32">
        <v>0</v>
      </c>
      <c r="I10" s="33">
        <f t="shared" si="0"/>
        <v>412</v>
      </c>
      <c r="J10" s="34">
        <v>39660</v>
      </c>
    </row>
    <row r="11" spans="2:10" ht="18" customHeight="1" x14ac:dyDescent="0.25">
      <c r="B11" s="35">
        <v>6</v>
      </c>
      <c r="C11" s="22" t="s">
        <v>95</v>
      </c>
      <c r="D11" s="36" t="s">
        <v>14</v>
      </c>
      <c r="E11" s="30" t="s">
        <v>82</v>
      </c>
      <c r="F11" s="20" t="s">
        <v>96</v>
      </c>
      <c r="G11" s="31">
        <v>57.8</v>
      </c>
      <c r="H11" s="38">
        <v>0.19</v>
      </c>
      <c r="I11" s="39">
        <f t="shared" si="0"/>
        <v>68.781999999999996</v>
      </c>
      <c r="J11" s="40">
        <v>48812</v>
      </c>
    </row>
    <row r="12" spans="2:10" ht="18" customHeight="1" x14ac:dyDescent="0.25">
      <c r="B12" s="28">
        <v>7</v>
      </c>
      <c r="C12" s="14" t="s">
        <v>97</v>
      </c>
      <c r="D12" s="29" t="s">
        <v>49</v>
      </c>
      <c r="E12" s="42" t="s">
        <v>98</v>
      </c>
      <c r="F12" s="12" t="s">
        <v>99</v>
      </c>
      <c r="G12" s="31">
        <v>890</v>
      </c>
      <c r="H12" s="32">
        <v>0.19</v>
      </c>
      <c r="I12" s="33">
        <f t="shared" si="0"/>
        <v>1059.0999999999999</v>
      </c>
      <c r="J12" s="34">
        <v>36440</v>
      </c>
    </row>
    <row r="13" spans="2:10" ht="18" customHeight="1" x14ac:dyDescent="0.25">
      <c r="B13" s="35">
        <v>8</v>
      </c>
      <c r="C13" s="22" t="s">
        <v>100</v>
      </c>
      <c r="D13" s="36" t="s">
        <v>30</v>
      </c>
      <c r="E13" s="30" t="s">
        <v>82</v>
      </c>
      <c r="F13" s="20" t="s">
        <v>101</v>
      </c>
      <c r="G13" s="31">
        <v>69.099999999999994</v>
      </c>
      <c r="H13" s="38">
        <v>0.19</v>
      </c>
      <c r="I13" s="39">
        <f t="shared" si="0"/>
        <v>82.228999999999985</v>
      </c>
      <c r="J13" s="40">
        <v>52988</v>
      </c>
    </row>
    <row r="14" spans="2:10" ht="18" customHeight="1" x14ac:dyDescent="0.25">
      <c r="B14" s="28">
        <v>9</v>
      </c>
      <c r="C14" s="14" t="s">
        <v>102</v>
      </c>
      <c r="D14" s="29" t="s">
        <v>56</v>
      </c>
      <c r="E14" s="37" t="s">
        <v>85</v>
      </c>
      <c r="F14" s="12" t="s">
        <v>103</v>
      </c>
      <c r="G14" s="31">
        <v>245</v>
      </c>
      <c r="H14" s="32">
        <v>0.19</v>
      </c>
      <c r="I14" s="33">
        <f t="shared" si="0"/>
        <v>291.55</v>
      </c>
      <c r="J14" s="34">
        <v>18760</v>
      </c>
    </row>
    <row r="15" spans="2:10" ht="18" customHeight="1" x14ac:dyDescent="0.25">
      <c r="B15" s="35">
        <v>10</v>
      </c>
      <c r="C15" s="22" t="s">
        <v>104</v>
      </c>
      <c r="D15" s="36" t="s">
        <v>23</v>
      </c>
      <c r="E15" s="43" t="s">
        <v>105</v>
      </c>
      <c r="F15" s="20" t="s">
        <v>106</v>
      </c>
      <c r="G15" s="31">
        <v>384</v>
      </c>
      <c r="H15" s="38">
        <v>0</v>
      </c>
      <c r="I15" s="39">
        <f t="shared" si="0"/>
        <v>384</v>
      </c>
      <c r="J15" s="40">
        <v>62290</v>
      </c>
    </row>
    <row r="16" spans="2:10" ht="18" customHeight="1" x14ac:dyDescent="0.25">
      <c r="B16" s="28">
        <v>11</v>
      </c>
      <c r="C16" s="14" t="s">
        <v>107</v>
      </c>
      <c r="D16" s="29" t="s">
        <v>62</v>
      </c>
      <c r="E16" s="30" t="s">
        <v>82</v>
      </c>
      <c r="F16" s="12" t="s">
        <v>108</v>
      </c>
      <c r="G16" s="31">
        <v>28.4</v>
      </c>
      <c r="H16" s="32">
        <v>0.19</v>
      </c>
      <c r="I16" s="33">
        <f t="shared" si="0"/>
        <v>33.795999999999999</v>
      </c>
      <c r="J16" s="34">
        <v>12480</v>
      </c>
    </row>
    <row r="17" spans="2:10" ht="18" customHeight="1" x14ac:dyDescent="0.25">
      <c r="B17" s="35">
        <v>12</v>
      </c>
      <c r="C17" s="22" t="s">
        <v>109</v>
      </c>
      <c r="D17" s="36" t="s">
        <v>43</v>
      </c>
      <c r="E17" s="30" t="s">
        <v>82</v>
      </c>
      <c r="F17" s="20" t="s">
        <v>110</v>
      </c>
      <c r="G17" s="31">
        <v>63.9</v>
      </c>
      <c r="H17" s="38">
        <v>0.19</v>
      </c>
      <c r="I17" s="39">
        <f t="shared" si="0"/>
        <v>76.040999999999997</v>
      </c>
      <c r="J17" s="40">
        <v>44870</v>
      </c>
    </row>
    <row r="18" spans="2:10" ht="18" customHeight="1" x14ac:dyDescent="0.25">
      <c r="B18" s="28">
        <v>13</v>
      </c>
      <c r="C18" s="14" t="s">
        <v>111</v>
      </c>
      <c r="D18" s="29" t="s">
        <v>14</v>
      </c>
      <c r="E18" s="42" t="s">
        <v>98</v>
      </c>
      <c r="F18" s="12" t="s">
        <v>112</v>
      </c>
      <c r="G18" s="31">
        <v>178</v>
      </c>
      <c r="H18" s="32">
        <v>0.19</v>
      </c>
      <c r="I18" s="33">
        <f t="shared" si="0"/>
        <v>211.82</v>
      </c>
      <c r="J18" s="34">
        <v>49340</v>
      </c>
    </row>
    <row r="19" spans="2:10" ht="18" customHeight="1" x14ac:dyDescent="0.25">
      <c r="B19" s="35">
        <v>14</v>
      </c>
      <c r="C19" s="22" t="s">
        <v>113</v>
      </c>
      <c r="D19" s="36" t="s">
        <v>36</v>
      </c>
      <c r="E19" s="30" t="s">
        <v>82</v>
      </c>
      <c r="F19" s="20" t="s">
        <v>114</v>
      </c>
      <c r="G19" s="31">
        <v>55.6</v>
      </c>
      <c r="H19" s="38">
        <v>0.19</v>
      </c>
      <c r="I19" s="39">
        <f t="shared" si="0"/>
        <v>66.164000000000001</v>
      </c>
      <c r="J19" s="40">
        <v>40210</v>
      </c>
    </row>
    <row r="20" spans="2:10" ht="18" customHeight="1" x14ac:dyDescent="0.25">
      <c r="B20" s="28">
        <v>15</v>
      </c>
      <c r="C20" s="14" t="s">
        <v>115</v>
      </c>
      <c r="D20" s="29" t="s">
        <v>30</v>
      </c>
      <c r="E20" s="41" t="s">
        <v>93</v>
      </c>
      <c r="F20" s="12" t="s">
        <v>94</v>
      </c>
      <c r="G20" s="31">
        <v>518</v>
      </c>
      <c r="H20" s="32">
        <v>0</v>
      </c>
      <c r="I20" s="33">
        <f t="shared" si="0"/>
        <v>518</v>
      </c>
      <c r="J20" s="34">
        <v>53450</v>
      </c>
    </row>
    <row r="21" spans="2:10" ht="18" customHeight="1" x14ac:dyDescent="0.25">
      <c r="B21" s="35">
        <v>16</v>
      </c>
      <c r="C21" s="22" t="s">
        <v>116</v>
      </c>
      <c r="D21" s="36" t="s">
        <v>56</v>
      </c>
      <c r="E21" s="30" t="s">
        <v>82</v>
      </c>
      <c r="F21" s="20" t="s">
        <v>117</v>
      </c>
      <c r="G21" s="31">
        <v>72.400000000000006</v>
      </c>
      <c r="H21" s="38">
        <v>0.19</v>
      </c>
      <c r="I21" s="39">
        <f t="shared" si="0"/>
        <v>86.156000000000006</v>
      </c>
      <c r="J21" s="40">
        <v>19530</v>
      </c>
    </row>
    <row r="22" spans="2:10" ht="18" customHeight="1" x14ac:dyDescent="0.25">
      <c r="B22" s="28">
        <v>17</v>
      </c>
      <c r="C22" s="14" t="s">
        <v>118</v>
      </c>
      <c r="D22" s="29" t="s">
        <v>23</v>
      </c>
      <c r="E22" s="37" t="s">
        <v>85</v>
      </c>
      <c r="F22" s="12" t="s">
        <v>119</v>
      </c>
      <c r="G22" s="31">
        <v>135</v>
      </c>
      <c r="H22" s="32">
        <v>0.19</v>
      </c>
      <c r="I22" s="33">
        <f t="shared" si="0"/>
        <v>160.65</v>
      </c>
      <c r="J22" s="34">
        <v>62760</v>
      </c>
    </row>
    <row r="23" spans="2:10" ht="18" customHeight="1" x14ac:dyDescent="0.25">
      <c r="B23" s="35">
        <v>18</v>
      </c>
      <c r="C23" s="22" t="s">
        <v>120</v>
      </c>
      <c r="D23" s="36" t="s">
        <v>62</v>
      </c>
      <c r="E23" s="42" t="s">
        <v>98</v>
      </c>
      <c r="F23" s="20" t="s">
        <v>121</v>
      </c>
      <c r="G23" s="31">
        <v>89</v>
      </c>
      <c r="H23" s="38">
        <v>0.19</v>
      </c>
      <c r="I23" s="39">
        <f t="shared" si="0"/>
        <v>105.91</v>
      </c>
      <c r="J23" s="40">
        <v>12610</v>
      </c>
    </row>
    <row r="24" spans="2:10" ht="18" customHeight="1" x14ac:dyDescent="0.25">
      <c r="B24" s="28">
        <v>19</v>
      </c>
      <c r="C24" s="14" t="s">
        <v>122</v>
      </c>
      <c r="D24" s="29" t="s">
        <v>14</v>
      </c>
      <c r="E24" s="30" t="s">
        <v>82</v>
      </c>
      <c r="F24" s="12" t="s">
        <v>123</v>
      </c>
      <c r="G24" s="31">
        <v>60.1</v>
      </c>
      <c r="H24" s="32">
        <v>0.19</v>
      </c>
      <c r="I24" s="33">
        <f t="shared" si="0"/>
        <v>71.519000000000005</v>
      </c>
      <c r="J24" s="34">
        <v>49900</v>
      </c>
    </row>
    <row r="25" spans="2:10" ht="18" customHeight="1" x14ac:dyDescent="0.25">
      <c r="B25" s="35">
        <v>20</v>
      </c>
      <c r="C25" s="22" t="s">
        <v>124</v>
      </c>
      <c r="D25" s="36" t="s">
        <v>43</v>
      </c>
      <c r="E25" s="43" t="s">
        <v>105</v>
      </c>
      <c r="F25" s="20" t="s">
        <v>106</v>
      </c>
      <c r="G25" s="31">
        <v>312</v>
      </c>
      <c r="H25" s="38">
        <v>0</v>
      </c>
      <c r="I25" s="39">
        <f t="shared" si="0"/>
        <v>312</v>
      </c>
      <c r="J25" s="40">
        <v>45220</v>
      </c>
    </row>
    <row r="26" spans="2:10" ht="18" customHeight="1" x14ac:dyDescent="0.25">
      <c r="B26" s="28">
        <v>21</v>
      </c>
      <c r="C26" s="14" t="s">
        <v>125</v>
      </c>
      <c r="D26" s="29" t="s">
        <v>30</v>
      </c>
      <c r="E26" s="30" t="s">
        <v>82</v>
      </c>
      <c r="F26" s="12" t="s">
        <v>101</v>
      </c>
      <c r="G26" s="31">
        <v>67.8</v>
      </c>
      <c r="H26" s="32">
        <v>0.19</v>
      </c>
      <c r="I26" s="33">
        <f t="shared" si="0"/>
        <v>80.681999999999988</v>
      </c>
      <c r="J26" s="34">
        <v>53980</v>
      </c>
    </row>
    <row r="27" spans="2:10" ht="18" customHeight="1" x14ac:dyDescent="0.25">
      <c r="B27" s="35">
        <v>22</v>
      </c>
      <c r="C27" s="22" t="s">
        <v>126</v>
      </c>
      <c r="D27" s="36" t="s">
        <v>36</v>
      </c>
      <c r="E27" s="24" t="s">
        <v>90</v>
      </c>
      <c r="F27" s="20" t="s">
        <v>127</v>
      </c>
      <c r="G27" s="31">
        <v>290</v>
      </c>
      <c r="H27" s="38">
        <v>0.19</v>
      </c>
      <c r="I27" s="39">
        <f t="shared" si="0"/>
        <v>345.09999999999997</v>
      </c>
      <c r="J27" s="40">
        <v>40780</v>
      </c>
    </row>
    <row r="28" spans="2:10" ht="18" customHeight="1" x14ac:dyDescent="0.25">
      <c r="B28" s="28">
        <v>23</v>
      </c>
      <c r="C28" s="14" t="s">
        <v>128</v>
      </c>
      <c r="D28" s="29" t="s">
        <v>49</v>
      </c>
      <c r="E28" s="42" t="s">
        <v>98</v>
      </c>
      <c r="F28" s="12" t="s">
        <v>129</v>
      </c>
      <c r="G28" s="31">
        <v>1240</v>
      </c>
      <c r="H28" s="32">
        <v>0.19</v>
      </c>
      <c r="I28" s="33">
        <f t="shared" si="0"/>
        <v>1475.6</v>
      </c>
      <c r="J28" s="34">
        <v>36440</v>
      </c>
    </row>
    <row r="29" spans="2:10" ht="18" customHeight="1" x14ac:dyDescent="0.25">
      <c r="B29" s="35">
        <v>24</v>
      </c>
      <c r="C29" s="22" t="s">
        <v>130</v>
      </c>
      <c r="D29" s="36" t="s">
        <v>56</v>
      </c>
      <c r="E29" s="30" t="s">
        <v>82</v>
      </c>
      <c r="F29" s="20" t="s">
        <v>131</v>
      </c>
      <c r="G29" s="31">
        <v>70.5</v>
      </c>
      <c r="H29" s="38">
        <v>0.19</v>
      </c>
      <c r="I29" s="39">
        <f t="shared" si="0"/>
        <v>83.894999999999996</v>
      </c>
      <c r="J29" s="40">
        <v>20340</v>
      </c>
    </row>
    <row r="30" spans="2:10" ht="18" customHeight="1" x14ac:dyDescent="0.25">
      <c r="B30" s="28">
        <v>25</v>
      </c>
      <c r="C30" s="14" t="s">
        <v>132</v>
      </c>
      <c r="D30" s="29" t="s">
        <v>23</v>
      </c>
      <c r="E30" s="30" t="s">
        <v>82</v>
      </c>
      <c r="F30" s="12" t="s">
        <v>133</v>
      </c>
      <c r="G30" s="31">
        <v>76.3</v>
      </c>
      <c r="H30" s="32">
        <v>0.19</v>
      </c>
      <c r="I30" s="33">
        <f t="shared" si="0"/>
        <v>90.796999999999997</v>
      </c>
      <c r="J30" s="34">
        <v>63490</v>
      </c>
    </row>
    <row r="31" spans="2:10" ht="19.5" customHeight="1" x14ac:dyDescent="0.25">
      <c r="B31" s="5" t="s">
        <v>134</v>
      </c>
      <c r="C31" s="5"/>
      <c r="D31" s="5"/>
      <c r="E31" s="5"/>
      <c r="F31" s="5"/>
      <c r="G31" s="44">
        <f>SUM(G6:G30)</f>
        <v>5963.9400000000005</v>
      </c>
      <c r="H31" s="45"/>
      <c r="I31" s="44">
        <f>SUM(I6:I30)</f>
        <v>6788.1485999999995</v>
      </c>
      <c r="J31" s="45"/>
    </row>
    <row r="33" spans="2:10" ht="21.75" customHeight="1" x14ac:dyDescent="0.25">
      <c r="B33" s="2" t="s">
        <v>135</v>
      </c>
      <c r="C33" s="2"/>
      <c r="D33" s="2"/>
      <c r="E33" s="2"/>
      <c r="F33" s="2"/>
      <c r="G33" s="2"/>
      <c r="H33" s="2"/>
      <c r="I33" s="2"/>
      <c r="J33" s="2"/>
    </row>
  </sheetData>
  <mergeCells count="4">
    <mergeCell ref="B2:J2"/>
    <mergeCell ref="B4:J4"/>
    <mergeCell ref="B31:F31"/>
    <mergeCell ref="B33:J33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97A1A"/>
    <pageSetUpPr fitToPage="1"/>
  </sheetPr>
  <dimension ref="B1:I20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8.7109375" defaultRowHeight="15" x14ac:dyDescent="0.25"/>
  <cols>
    <col min="1" max="1" width="3" customWidth="1"/>
    <col min="2" max="2" width="14" customWidth="1"/>
    <col min="3" max="3" width="20" customWidth="1"/>
    <col min="4" max="4" width="18" customWidth="1"/>
    <col min="5" max="5" width="16" customWidth="1"/>
    <col min="6" max="6" width="12" customWidth="1"/>
    <col min="7" max="7" width="14" customWidth="1"/>
    <col min="8" max="8" width="16" customWidth="1"/>
    <col min="9" max="9" width="22" customWidth="1"/>
  </cols>
  <sheetData>
    <row r="1" spans="2:9" ht="7.5" customHeight="1" x14ac:dyDescent="0.25"/>
    <row r="2" spans="2:9" ht="49.5" customHeight="1" x14ac:dyDescent="0.25">
      <c r="B2" s="3" t="s">
        <v>136</v>
      </c>
      <c r="C2" s="3"/>
      <c r="D2" s="3"/>
      <c r="E2" s="3"/>
      <c r="F2" s="3"/>
      <c r="G2" s="3"/>
      <c r="H2" s="3"/>
      <c r="I2" s="3"/>
    </row>
    <row r="3" spans="2:9" ht="6.75" customHeight="1" x14ac:dyDescent="0.25">
      <c r="B3" s="27"/>
      <c r="C3" s="27"/>
      <c r="D3" s="27"/>
      <c r="E3" s="27"/>
      <c r="F3" s="27"/>
      <c r="G3" s="27"/>
      <c r="H3" s="27"/>
      <c r="I3" s="27"/>
    </row>
    <row r="4" spans="2:9" ht="19.5" customHeight="1" x14ac:dyDescent="0.25">
      <c r="B4" s="7" t="s">
        <v>137</v>
      </c>
      <c r="C4" s="7"/>
      <c r="D4" s="7"/>
      <c r="E4" s="7"/>
      <c r="F4" s="7"/>
      <c r="G4" s="7"/>
      <c r="H4" s="7"/>
      <c r="I4" s="7"/>
    </row>
    <row r="5" spans="2:9" ht="33.75" customHeight="1" x14ac:dyDescent="0.25">
      <c r="B5" s="10" t="s">
        <v>2</v>
      </c>
      <c r="C5" s="10" t="s">
        <v>138</v>
      </c>
      <c r="D5" s="10" t="s">
        <v>139</v>
      </c>
      <c r="E5" s="10" t="s">
        <v>140</v>
      </c>
      <c r="F5" s="10" t="s">
        <v>141</v>
      </c>
      <c r="G5" s="10" t="s">
        <v>142</v>
      </c>
      <c r="H5" s="10" t="s">
        <v>12</v>
      </c>
      <c r="I5" s="10" t="s">
        <v>143</v>
      </c>
    </row>
    <row r="6" spans="2:9" ht="18.75" customHeight="1" x14ac:dyDescent="0.25">
      <c r="B6" s="11" t="s">
        <v>14</v>
      </c>
      <c r="C6" s="12" t="s">
        <v>15</v>
      </c>
      <c r="D6" s="46" t="s">
        <v>144</v>
      </c>
      <c r="E6" s="47" t="s">
        <v>145</v>
      </c>
      <c r="F6" s="48" t="s">
        <v>146</v>
      </c>
      <c r="G6" s="49">
        <f ca="1">DATE(2026,3,12)-TODAY()</f>
        <v>-219</v>
      </c>
      <c r="H6" s="48" t="str">
        <f t="shared" ref="H6:H17" ca="1" si="0">IF(G6&lt;0,"🔴 Überfällig",IF(G6&lt;=30,"🟡 Bald fällig","🟢 In Ordnung"))</f>
        <v>🔴 Überfällig</v>
      </c>
      <c r="I6" s="50" t="s">
        <v>147</v>
      </c>
    </row>
    <row r="7" spans="2:9" ht="18.75" customHeight="1" x14ac:dyDescent="0.25">
      <c r="B7" s="19" t="s">
        <v>23</v>
      </c>
      <c r="C7" s="20" t="s">
        <v>148</v>
      </c>
      <c r="D7" s="46" t="s">
        <v>144</v>
      </c>
      <c r="E7" s="51" t="s">
        <v>149</v>
      </c>
      <c r="F7" s="52" t="s">
        <v>150</v>
      </c>
      <c r="G7" s="53">
        <f ca="1">DATE(2026,7,5)-TODAY()</f>
        <v>-104</v>
      </c>
      <c r="H7" s="52" t="str">
        <f t="shared" ca="1" si="0"/>
        <v>🔴 Überfällig</v>
      </c>
      <c r="I7" s="54" t="s">
        <v>151</v>
      </c>
    </row>
    <row r="8" spans="2:9" ht="18.75" customHeight="1" x14ac:dyDescent="0.25">
      <c r="B8" s="11" t="s">
        <v>30</v>
      </c>
      <c r="C8" s="12" t="s">
        <v>152</v>
      </c>
      <c r="D8" s="55" t="s">
        <v>153</v>
      </c>
      <c r="E8" s="47" t="s">
        <v>154</v>
      </c>
      <c r="F8" s="48" t="s">
        <v>155</v>
      </c>
      <c r="G8" s="49">
        <f ca="1">DATE(2026,7,10)-TODAY()</f>
        <v>-99</v>
      </c>
      <c r="H8" s="48" t="str">
        <f t="shared" ca="1" si="0"/>
        <v>🔴 Überfällig</v>
      </c>
      <c r="I8" s="50" t="s">
        <v>156</v>
      </c>
    </row>
    <row r="9" spans="2:9" ht="18.75" customHeight="1" x14ac:dyDescent="0.25">
      <c r="B9" s="19" t="s">
        <v>36</v>
      </c>
      <c r="C9" s="20" t="s">
        <v>37</v>
      </c>
      <c r="D9" s="46" t="s">
        <v>144</v>
      </c>
      <c r="E9" s="51" t="s">
        <v>157</v>
      </c>
      <c r="F9" s="52" t="s">
        <v>158</v>
      </c>
      <c r="G9" s="53">
        <f ca="1">DATE(2026,9,22)-TODAY()</f>
        <v>-25</v>
      </c>
      <c r="H9" s="52" t="str">
        <f t="shared" ca="1" si="0"/>
        <v>🔴 Überfällig</v>
      </c>
      <c r="I9" s="54" t="s">
        <v>159</v>
      </c>
    </row>
    <row r="10" spans="2:9" ht="18.75" customHeight="1" x14ac:dyDescent="0.25">
      <c r="B10" s="11" t="s">
        <v>43</v>
      </c>
      <c r="C10" s="12" t="s">
        <v>44</v>
      </c>
      <c r="D10" s="56" t="s">
        <v>160</v>
      </c>
      <c r="E10" s="47" t="s">
        <v>87</v>
      </c>
      <c r="F10" s="48" t="s">
        <v>161</v>
      </c>
      <c r="G10" s="49">
        <f ca="1">DATE(2027,1,15)-TODAY()</f>
        <v>90</v>
      </c>
      <c r="H10" s="48" t="str">
        <f t="shared" ca="1" si="0"/>
        <v>🟢 In Ordnung</v>
      </c>
      <c r="I10" s="50" t="s">
        <v>162</v>
      </c>
    </row>
    <row r="11" spans="2:9" ht="18.75" customHeight="1" x14ac:dyDescent="0.25">
      <c r="B11" s="19" t="s">
        <v>49</v>
      </c>
      <c r="C11" s="20" t="s">
        <v>50</v>
      </c>
      <c r="D11" s="57" t="s">
        <v>163</v>
      </c>
      <c r="E11" s="51" t="s">
        <v>164</v>
      </c>
      <c r="F11" s="52" t="s">
        <v>165</v>
      </c>
      <c r="G11" s="53">
        <f ca="1">DATE(2026,11,30)-TODAY()</f>
        <v>44</v>
      </c>
      <c r="H11" s="52" t="str">
        <f t="shared" ca="1" si="0"/>
        <v>🟢 In Ordnung</v>
      </c>
      <c r="I11" s="54" t="s">
        <v>166</v>
      </c>
    </row>
    <row r="12" spans="2:9" ht="18.75" customHeight="1" x14ac:dyDescent="0.25">
      <c r="B12" s="11" t="s">
        <v>56</v>
      </c>
      <c r="C12" s="12" t="s">
        <v>167</v>
      </c>
      <c r="D12" s="46" t="s">
        <v>144</v>
      </c>
      <c r="E12" s="47" t="s">
        <v>168</v>
      </c>
      <c r="F12" s="48" t="s">
        <v>169</v>
      </c>
      <c r="G12" s="49">
        <f ca="1">DATE(2026,12,8)-TODAY()</f>
        <v>52</v>
      </c>
      <c r="H12" s="48" t="str">
        <f t="shared" ca="1" si="0"/>
        <v>🟢 In Ordnung</v>
      </c>
      <c r="I12" s="50" t="s">
        <v>170</v>
      </c>
    </row>
    <row r="13" spans="2:9" ht="18.75" customHeight="1" x14ac:dyDescent="0.25">
      <c r="B13" s="19" t="s">
        <v>62</v>
      </c>
      <c r="C13" s="20" t="s">
        <v>63</v>
      </c>
      <c r="D13" s="58" t="s">
        <v>171</v>
      </c>
      <c r="E13" s="51" t="s">
        <v>172</v>
      </c>
      <c r="F13" s="52" t="s">
        <v>173</v>
      </c>
      <c r="G13" s="53">
        <f ca="1">DATE(2027,2,27)-TODAY()</f>
        <v>133</v>
      </c>
      <c r="H13" s="52" t="str">
        <f t="shared" ca="1" si="0"/>
        <v>🟢 In Ordnung</v>
      </c>
      <c r="I13" s="54" t="s">
        <v>174</v>
      </c>
    </row>
    <row r="14" spans="2:9" ht="18.75" customHeight="1" x14ac:dyDescent="0.25">
      <c r="B14" s="11" t="s">
        <v>14</v>
      </c>
      <c r="C14" s="12" t="s">
        <v>15</v>
      </c>
      <c r="D14" s="59" t="s">
        <v>175</v>
      </c>
      <c r="E14" s="47" t="s">
        <v>176</v>
      </c>
      <c r="F14" s="48" t="s">
        <v>177</v>
      </c>
      <c r="G14" s="49">
        <f ca="1">DATE(2027,1,1)-TODAY()</f>
        <v>76</v>
      </c>
      <c r="H14" s="48" t="str">
        <f t="shared" ca="1" si="0"/>
        <v>🟢 In Ordnung</v>
      </c>
      <c r="I14" s="50" t="s">
        <v>178</v>
      </c>
    </row>
    <row r="15" spans="2:9" ht="18.75" customHeight="1" x14ac:dyDescent="0.25">
      <c r="B15" s="19" t="s">
        <v>23</v>
      </c>
      <c r="C15" s="20" t="s">
        <v>148</v>
      </c>
      <c r="D15" s="56" t="s">
        <v>160</v>
      </c>
      <c r="E15" s="51" t="s">
        <v>179</v>
      </c>
      <c r="F15" s="52" t="s">
        <v>180</v>
      </c>
      <c r="G15" s="53">
        <f ca="1">DATE(2026,10,10)-TODAY()</f>
        <v>-7</v>
      </c>
      <c r="H15" s="52" t="str">
        <f t="shared" ca="1" si="0"/>
        <v>🔴 Überfällig</v>
      </c>
      <c r="I15" s="54" t="s">
        <v>181</v>
      </c>
    </row>
    <row r="16" spans="2:9" ht="18.75" customHeight="1" x14ac:dyDescent="0.25">
      <c r="B16" s="11" t="s">
        <v>30</v>
      </c>
      <c r="C16" s="12" t="s">
        <v>152</v>
      </c>
      <c r="D16" s="60" t="s">
        <v>182</v>
      </c>
      <c r="E16" s="47" t="s">
        <v>183</v>
      </c>
      <c r="F16" s="48" t="s">
        <v>184</v>
      </c>
      <c r="G16" s="49">
        <f ca="1">DATE(2026,10,20)-TODAY()</f>
        <v>3</v>
      </c>
      <c r="H16" s="48" t="str">
        <f t="shared" ca="1" si="0"/>
        <v>🟡 Bald fällig</v>
      </c>
      <c r="I16" s="50" t="s">
        <v>185</v>
      </c>
    </row>
    <row r="17" spans="2:9" ht="18.75" customHeight="1" x14ac:dyDescent="0.25">
      <c r="B17" s="19" t="s">
        <v>43</v>
      </c>
      <c r="C17" s="20" t="s">
        <v>44</v>
      </c>
      <c r="D17" s="61" t="s">
        <v>186</v>
      </c>
      <c r="E17" s="51" t="s">
        <v>187</v>
      </c>
      <c r="F17" s="52" t="s">
        <v>188</v>
      </c>
      <c r="G17" s="53">
        <f ca="1">DATE(2026,11,15)-TODAY()</f>
        <v>29</v>
      </c>
      <c r="H17" s="52" t="str">
        <f t="shared" ca="1" si="0"/>
        <v>🟡 Bald fällig</v>
      </c>
      <c r="I17" s="54" t="s">
        <v>189</v>
      </c>
    </row>
    <row r="20" spans="2:9" ht="21.75" customHeight="1" x14ac:dyDescent="0.25">
      <c r="B20" s="4" t="s">
        <v>190</v>
      </c>
      <c r="C20" s="4"/>
      <c r="D20" s="4"/>
      <c r="E20" s="4"/>
      <c r="F20" s="4"/>
      <c r="G20" s="4"/>
      <c r="H20" s="4"/>
      <c r="I20" s="4"/>
    </row>
  </sheetData>
  <mergeCells count="3">
    <mergeCell ref="B2:I2"/>
    <mergeCell ref="B4:I4"/>
    <mergeCell ref="B20:I20"/>
  </mergeCells>
  <conditionalFormatting sqref="G6:G17">
    <cfRule type="cellIs" dxfId="2" priority="2" operator="lessThan">
      <formula>0</formula>
    </cfRule>
    <cfRule type="cellIs" dxfId="1" priority="3" operator="between">
      <formula>0</formula>
      <formula>30</formula>
    </cfRule>
    <cfRule type="cellIs" dxfId="0" priority="4" operator="greaterThan">
      <formula>30</formula>
    </cfRule>
  </conditionalFormatting>
  <pageMargins left="0.75" right="0.75" top="1" bottom="1" header="0.511811023622047" footer="0.511811023622047"/>
  <pageSetup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607D8B"/>
    <pageSetUpPr fitToPage="1"/>
  </sheetPr>
  <dimension ref="B1:I7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ColWidth="8.7109375" defaultRowHeight="15" x14ac:dyDescent="0.25"/>
  <cols>
    <col min="1" max="1" width="3" customWidth="1"/>
    <col min="2" max="2" width="16" customWidth="1"/>
    <col min="3" max="9" width="14" customWidth="1"/>
  </cols>
  <sheetData>
    <row r="1" spans="2:9" ht="7.5" customHeight="1" x14ac:dyDescent="0.25"/>
    <row r="2" spans="2:9" ht="49.5" customHeight="1" x14ac:dyDescent="0.25">
      <c r="B2" s="3" t="s">
        <v>191</v>
      </c>
      <c r="C2" s="3"/>
      <c r="D2" s="3"/>
      <c r="E2" s="3"/>
      <c r="F2" s="3"/>
      <c r="G2" s="3"/>
      <c r="H2" s="3"/>
      <c r="I2" s="3"/>
    </row>
    <row r="3" spans="2:9" ht="6.75" customHeight="1" x14ac:dyDescent="0.25">
      <c r="B3" s="9"/>
      <c r="C3" s="9"/>
      <c r="D3" s="9"/>
      <c r="E3" s="9"/>
      <c r="F3" s="9"/>
      <c r="G3" s="9"/>
      <c r="H3" s="9"/>
      <c r="I3" s="9"/>
    </row>
    <row r="4" spans="2:9" ht="6" customHeight="1" x14ac:dyDescent="0.25"/>
    <row r="5" spans="2:9" ht="15.75" customHeight="1" x14ac:dyDescent="0.25">
      <c r="B5" s="62" t="s">
        <v>192</v>
      </c>
      <c r="C5" s="63" t="s">
        <v>193</v>
      </c>
      <c r="D5" s="64" t="s">
        <v>194</v>
      </c>
      <c r="E5" s="65" t="s">
        <v>195</v>
      </c>
      <c r="F5" s="66" t="s">
        <v>196</v>
      </c>
      <c r="G5" s="67" t="s">
        <v>197</v>
      </c>
      <c r="H5" s="68" t="s">
        <v>198</v>
      </c>
    </row>
    <row r="6" spans="2:9" ht="31.5" customHeight="1" x14ac:dyDescent="0.25">
      <c r="B6" s="69">
        <f>COUNTA(Fahrzeugstamm!B6:B13)</f>
        <v>8</v>
      </c>
      <c r="C6" s="70">
        <f>COUNTIF(Fahrzeugstamm!L6:L13,"Aktiv")</f>
        <v>7</v>
      </c>
      <c r="D6" s="71">
        <f>SUM(Kostenbuch!I6:I30)</f>
        <v>6788.1485999999995</v>
      </c>
      <c r="E6" s="72">
        <f>SUMIF(Kostenbuch!E6:E30,"Tanken",Kostenbuch!I6:I30)</f>
        <v>906.11359999999991</v>
      </c>
      <c r="F6" s="73">
        <f>SUMIF(Kostenbuch!E6:E30,"Reparatur",Kostenbuch!I6:I30)</f>
        <v>2852.43</v>
      </c>
      <c r="G6" s="74">
        <f ca="1">COUNTIF('Termine &amp; Fristen'!G6:G17,"&lt;0")</f>
        <v>5</v>
      </c>
      <c r="H6" s="75">
        <f ca="1">COUNTIFS('Termine &amp; Fristen'!G6:G17,"&gt;="&amp;0,'Termine &amp; Fristen'!G6:G17,"&lt;="&amp;30)</f>
        <v>2</v>
      </c>
    </row>
    <row r="7" spans="2:9" ht="13.5" customHeight="1" x14ac:dyDescent="0.25">
      <c r="B7" s="26"/>
      <c r="C7" s="76"/>
      <c r="D7" s="77"/>
      <c r="E7" s="78"/>
      <c r="F7" s="79"/>
      <c r="G7" s="80"/>
      <c r="H7" s="81"/>
    </row>
    <row r="8" spans="2:9" ht="6" customHeight="1" x14ac:dyDescent="0.25"/>
    <row r="9" spans="2:9" ht="9.75" customHeight="1" x14ac:dyDescent="0.25"/>
    <row r="10" spans="2:9" ht="21.75" customHeight="1" x14ac:dyDescent="0.25">
      <c r="B10" s="1" t="s">
        <v>199</v>
      </c>
      <c r="C10" s="1"/>
      <c r="D10" s="1"/>
      <c r="E10" s="1"/>
      <c r="G10" s="1" t="s">
        <v>200</v>
      </c>
      <c r="H10" s="1"/>
      <c r="I10" s="1"/>
    </row>
    <row r="11" spans="2:9" ht="21.75" customHeight="1" x14ac:dyDescent="0.25">
      <c r="B11" s="10" t="s">
        <v>2</v>
      </c>
      <c r="C11" s="10" t="s">
        <v>138</v>
      </c>
      <c r="D11" s="10" t="s">
        <v>201</v>
      </c>
      <c r="E11" s="10" t="s">
        <v>202</v>
      </c>
      <c r="G11" s="10" t="s">
        <v>75</v>
      </c>
      <c r="H11" s="10" t="s">
        <v>201</v>
      </c>
      <c r="I11" s="10" t="s">
        <v>202</v>
      </c>
    </row>
    <row r="12" spans="2:9" ht="18" customHeight="1" x14ac:dyDescent="0.25">
      <c r="B12" s="29" t="s">
        <v>14</v>
      </c>
      <c r="C12" s="12" t="s">
        <v>203</v>
      </c>
      <c r="D12" s="14">
        <f>COUNTIF(Kostenbuch!D6:D30,B12)</f>
        <v>4</v>
      </c>
      <c r="E12" s="82">
        <f>SUMIF(Kostenbuch!D6:D30,B12,Kostenbuch!I6:I30)</f>
        <v>425.11559999999997</v>
      </c>
      <c r="G12" s="30" t="s">
        <v>82</v>
      </c>
      <c r="H12" s="14">
        <f>COUNTIF(Kostenbuch!E6:E30,G12)</f>
        <v>12</v>
      </c>
      <c r="I12" s="82">
        <f>SUMIF(Kostenbuch!E6:E30,G12,Kostenbuch!I6:I30)</f>
        <v>906.11359999999991</v>
      </c>
    </row>
    <row r="13" spans="2:9" ht="18" customHeight="1" x14ac:dyDescent="0.25">
      <c r="B13" s="36" t="s">
        <v>23</v>
      </c>
      <c r="C13" s="20" t="s">
        <v>24</v>
      </c>
      <c r="D13" s="22">
        <f>COUNTIF(Kostenbuch!D6:D30,B13)</f>
        <v>4</v>
      </c>
      <c r="E13" s="83">
        <f>SUMIF(Kostenbuch!D6:D30,B13,Kostenbuch!I6:I30)</f>
        <v>728.505</v>
      </c>
      <c r="G13" s="37" t="s">
        <v>85</v>
      </c>
      <c r="H13" s="22">
        <f>COUNTIF(Kostenbuch!E6:E30,G13)</f>
        <v>3</v>
      </c>
      <c r="I13" s="83">
        <f>SUMIF(Kostenbuch!E6:E30,G13,Kostenbuch!I6:I30)</f>
        <v>677.70500000000004</v>
      </c>
    </row>
    <row r="14" spans="2:9" ht="18" customHeight="1" x14ac:dyDescent="0.25">
      <c r="B14" s="29" t="s">
        <v>30</v>
      </c>
      <c r="C14" s="12" t="s">
        <v>152</v>
      </c>
      <c r="D14" s="14">
        <f>COUNTIF(Kostenbuch!D6:D30,B14)</f>
        <v>4</v>
      </c>
      <c r="E14" s="82">
        <f>SUMIF(Kostenbuch!D6:D30,B14,Kostenbuch!I6:I30)</f>
        <v>906.41599999999994</v>
      </c>
      <c r="G14" s="42" t="s">
        <v>98</v>
      </c>
      <c r="H14" s="14">
        <f>COUNTIF(Kostenbuch!E6:E30,G14)</f>
        <v>4</v>
      </c>
      <c r="I14" s="82">
        <f>SUMIF(Kostenbuch!E6:E30,G14,Kostenbuch!I6:I30)</f>
        <v>2852.43</v>
      </c>
    </row>
    <row r="15" spans="2:9" ht="18" customHeight="1" x14ac:dyDescent="0.25">
      <c r="B15" s="36" t="s">
        <v>36</v>
      </c>
      <c r="C15" s="20" t="s">
        <v>37</v>
      </c>
      <c r="D15" s="22">
        <f>COUNTIF(Kostenbuch!D6:D30,B15)</f>
        <v>3</v>
      </c>
      <c r="E15" s="83">
        <f>SUMIF(Kostenbuch!D6:D30,B15,Kostenbuch!I6:I30)</f>
        <v>823.2639999999999</v>
      </c>
      <c r="G15" s="24" t="s">
        <v>90</v>
      </c>
      <c r="H15" s="22">
        <f>COUNTIF(Kostenbuch!E6:E30,G15)</f>
        <v>2</v>
      </c>
      <c r="I15" s="83">
        <f>SUMIF(Kostenbuch!E6:E30,G15,Kostenbuch!I6:I30)</f>
        <v>725.89999999999986</v>
      </c>
    </row>
    <row r="16" spans="2:9" ht="18" customHeight="1" x14ac:dyDescent="0.25">
      <c r="B16" s="29" t="s">
        <v>43</v>
      </c>
      <c r="C16" s="12" t="s">
        <v>44</v>
      </c>
      <c r="D16" s="14">
        <f>COUNTIF(Kostenbuch!D6:D30,B16)</f>
        <v>3</v>
      </c>
      <c r="E16" s="82">
        <f>SUMIF(Kostenbuch!D6:D30,B16,Kostenbuch!I6:I30)</f>
        <v>768.84099999999989</v>
      </c>
      <c r="G16" s="41" t="s">
        <v>93</v>
      </c>
      <c r="H16" s="14">
        <f>COUNTIF(Kostenbuch!E6:E30,G16)</f>
        <v>2</v>
      </c>
      <c r="I16" s="82">
        <f>SUMIF(Kostenbuch!E6:E30,G16,Kostenbuch!I6:I30)</f>
        <v>930</v>
      </c>
    </row>
    <row r="17" spans="2:9" ht="18" customHeight="1" x14ac:dyDescent="0.25">
      <c r="B17" s="36" t="s">
        <v>49</v>
      </c>
      <c r="C17" s="20" t="s">
        <v>50</v>
      </c>
      <c r="D17" s="22">
        <f>COUNTIF(Kostenbuch!D6:D30,B17)</f>
        <v>2</v>
      </c>
      <c r="E17" s="83">
        <f>SUMIF(Kostenbuch!D6:D30,B17,Kostenbuch!I6:I30)</f>
        <v>2534.6999999999998</v>
      </c>
      <c r="G17" s="43" t="s">
        <v>105</v>
      </c>
      <c r="H17" s="22">
        <f>COUNTIF(Kostenbuch!E6:E30,G17)</f>
        <v>2</v>
      </c>
      <c r="I17" s="83">
        <f>SUMIF(Kostenbuch!E6:E30,G17,Kostenbuch!I6:I30)</f>
        <v>696</v>
      </c>
    </row>
    <row r="18" spans="2:9" ht="18" customHeight="1" x14ac:dyDescent="0.25">
      <c r="B18" s="29" t="s">
        <v>56</v>
      </c>
      <c r="C18" s="12" t="s">
        <v>167</v>
      </c>
      <c r="D18" s="14">
        <f>COUNTIF(Kostenbuch!D6:D30,B18)</f>
        <v>3</v>
      </c>
      <c r="E18" s="82">
        <f>SUMIF(Kostenbuch!D6:D30,B18,Kostenbuch!I6:I30)</f>
        <v>461.601</v>
      </c>
      <c r="G18" s="84" t="s">
        <v>204</v>
      </c>
      <c r="H18" s="14">
        <f>COUNTIF(Kostenbuch!E6:E30,G18)</f>
        <v>0</v>
      </c>
      <c r="I18" s="82">
        <f>SUMIF(Kostenbuch!E6:E30,G18,Kostenbuch!I6:I30)</f>
        <v>0</v>
      </c>
    </row>
    <row r="19" spans="2:9" ht="19.5" customHeight="1" x14ac:dyDescent="0.25">
      <c r="B19" s="36" t="s">
        <v>62</v>
      </c>
      <c r="C19" s="20" t="s">
        <v>63</v>
      </c>
      <c r="D19" s="22">
        <f>COUNTIF(Kostenbuch!D6:D30,B19)</f>
        <v>2</v>
      </c>
      <c r="E19" s="83">
        <f>SUMIF(Kostenbuch!D6:D30,B19,Kostenbuch!I6:I30)</f>
        <v>139.70599999999999</v>
      </c>
      <c r="G19" s="85" t="s">
        <v>205</v>
      </c>
      <c r="H19" s="85">
        <f>SUM(H12:H18)</f>
        <v>25</v>
      </c>
      <c r="I19" s="86">
        <f>SUM(I12:I18)</f>
        <v>6788.1485999999995</v>
      </c>
    </row>
    <row r="20" spans="2:9" ht="19.5" customHeight="1" x14ac:dyDescent="0.25">
      <c r="B20" s="85" t="s">
        <v>205</v>
      </c>
      <c r="C20" s="85"/>
      <c r="D20" s="85">
        <f>SUM(D12:D19)</f>
        <v>25</v>
      </c>
      <c r="E20" s="86">
        <f>SUM(E12:E19)</f>
        <v>6788.1485999999995</v>
      </c>
    </row>
    <row r="50" spans="2:3" x14ac:dyDescent="0.25">
      <c r="B50" t="s">
        <v>14</v>
      </c>
      <c r="C50" s="87">
        <f t="shared" ref="C50:C57" si="0">E12</f>
        <v>425.11559999999997</v>
      </c>
    </row>
    <row r="51" spans="2:3" x14ac:dyDescent="0.25">
      <c r="B51" t="s">
        <v>23</v>
      </c>
      <c r="C51" s="87">
        <f t="shared" si="0"/>
        <v>728.505</v>
      </c>
    </row>
    <row r="52" spans="2:3" x14ac:dyDescent="0.25">
      <c r="B52" t="s">
        <v>30</v>
      </c>
      <c r="C52" s="87">
        <f t="shared" si="0"/>
        <v>906.41599999999994</v>
      </c>
    </row>
    <row r="53" spans="2:3" x14ac:dyDescent="0.25">
      <c r="B53" t="s">
        <v>36</v>
      </c>
      <c r="C53" s="87">
        <f t="shared" si="0"/>
        <v>823.2639999999999</v>
      </c>
    </row>
    <row r="54" spans="2:3" x14ac:dyDescent="0.25">
      <c r="B54" t="s">
        <v>43</v>
      </c>
      <c r="C54" s="87">
        <f t="shared" si="0"/>
        <v>768.84099999999989</v>
      </c>
    </row>
    <row r="55" spans="2:3" x14ac:dyDescent="0.25">
      <c r="B55" t="s">
        <v>49</v>
      </c>
      <c r="C55" s="87">
        <f t="shared" si="0"/>
        <v>2534.6999999999998</v>
      </c>
    </row>
    <row r="56" spans="2:3" x14ac:dyDescent="0.25">
      <c r="B56" t="s">
        <v>56</v>
      </c>
      <c r="C56" s="87">
        <f t="shared" si="0"/>
        <v>461.601</v>
      </c>
    </row>
    <row r="57" spans="2:3" x14ac:dyDescent="0.25">
      <c r="B57" t="s">
        <v>62</v>
      </c>
      <c r="C57" s="87">
        <f t="shared" si="0"/>
        <v>139.70599999999999</v>
      </c>
    </row>
    <row r="70" spans="7:8" x14ac:dyDescent="0.25">
      <c r="G70" t="s">
        <v>82</v>
      </c>
      <c r="H70" s="87">
        <f t="shared" ref="H70:H76" si="1">I12</f>
        <v>906.11359999999991</v>
      </c>
    </row>
    <row r="71" spans="7:8" x14ac:dyDescent="0.25">
      <c r="G71" t="s">
        <v>85</v>
      </c>
      <c r="H71" s="87">
        <f t="shared" si="1"/>
        <v>677.70500000000004</v>
      </c>
    </row>
    <row r="72" spans="7:8" x14ac:dyDescent="0.25">
      <c r="G72" t="s">
        <v>98</v>
      </c>
      <c r="H72" s="87">
        <f t="shared" si="1"/>
        <v>2852.43</v>
      </c>
    </row>
    <row r="73" spans="7:8" x14ac:dyDescent="0.25">
      <c r="G73" t="s">
        <v>90</v>
      </c>
      <c r="H73" s="87">
        <f t="shared" si="1"/>
        <v>725.89999999999986</v>
      </c>
    </row>
    <row r="74" spans="7:8" x14ac:dyDescent="0.25">
      <c r="G74" t="s">
        <v>93</v>
      </c>
      <c r="H74" s="87">
        <f t="shared" si="1"/>
        <v>930</v>
      </c>
    </row>
    <row r="75" spans="7:8" x14ac:dyDescent="0.25">
      <c r="G75" t="s">
        <v>105</v>
      </c>
      <c r="H75" s="87">
        <f t="shared" si="1"/>
        <v>696</v>
      </c>
    </row>
    <row r="76" spans="7:8" x14ac:dyDescent="0.25">
      <c r="G76" t="s">
        <v>204</v>
      </c>
      <c r="H76" s="87">
        <f t="shared" si="1"/>
        <v>0</v>
      </c>
    </row>
  </sheetData>
  <mergeCells count="3">
    <mergeCell ref="B2:I2"/>
    <mergeCell ref="B10:E10"/>
    <mergeCell ref="G10:I10"/>
  </mergeCells>
  <pageMargins left="0.75" right="0.75" top="1" bottom="1" header="0.511811023622047" footer="0.511811023622047"/>
  <pageSetup fitToHeight="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Fahrzeugstamm</vt:lpstr>
      <vt:lpstr>Kostenbuch</vt:lpstr>
      <vt:lpstr>Termine &amp; Fristen</vt:lpstr>
      <vt:lpstr>Auswertung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2026-10-17T07:58:52Z</dcterms:created>
  <dcterms:modified xsi:type="dcterms:W3CDTF">2026-10-17T17:45:03Z</dcterms:modified>
  <dc:language>en-US</dc:language>
</cp:coreProperties>
</file>