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A2F7F6C1-D217-4433-AC57-C0D3C5E1460E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Zeiterfassung" sheetId="1" r:id="rId1"/>
    <sheet name="Lohndaten" sheetId="2" r:id="rId2"/>
    <sheet name="Listen" sheetId="3" r:id="rId3"/>
  </sheets>
  <definedNames>
    <definedName name="_xlnm._FilterDatabase" localSheetId="0" hidden="1">Zeiterfassung!$A$9:$O$9</definedName>
    <definedName name="_xlnm.Print_Titles" localSheetId="1">Lohndaten!$1:$2</definedName>
    <definedName name="_xlnm.Print_Titles" localSheetId="0">Zeiterfassung!$1:$9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2" l="1"/>
  <c r="B16" i="2"/>
  <c r="F15" i="2"/>
  <c r="B15" i="2"/>
  <c r="F14" i="2"/>
  <c r="B14" i="2"/>
  <c r="F13" i="2"/>
  <c r="B13" i="2"/>
  <c r="C13" i="2" s="1"/>
  <c r="F12" i="2"/>
  <c r="B12" i="2"/>
  <c r="F11" i="2"/>
  <c r="B11" i="2"/>
  <c r="A2" i="2"/>
  <c r="L30" i="1"/>
  <c r="N30" i="1" s="1"/>
  <c r="K30" i="1"/>
  <c r="J30" i="1"/>
  <c r="H30" i="1"/>
  <c r="C30" i="1"/>
  <c r="L29" i="1"/>
  <c r="M29" i="1" s="1"/>
  <c r="J29" i="1"/>
  <c r="H29" i="1"/>
  <c r="K29" i="1" s="1"/>
  <c r="C29" i="1"/>
  <c r="N28" i="1"/>
  <c r="M28" i="1"/>
  <c r="L28" i="1"/>
  <c r="J28" i="1"/>
  <c r="H28" i="1"/>
  <c r="K28" i="1" s="1"/>
  <c r="C28" i="1"/>
  <c r="J27" i="1"/>
  <c r="H27" i="1"/>
  <c r="K27" i="1" s="1"/>
  <c r="C27" i="1"/>
  <c r="J26" i="1"/>
  <c r="H26" i="1"/>
  <c r="C26" i="1"/>
  <c r="J25" i="1"/>
  <c r="H25" i="1"/>
  <c r="C25" i="1"/>
  <c r="J24" i="1"/>
  <c r="H24" i="1"/>
  <c r="C24" i="1"/>
  <c r="J23" i="1"/>
  <c r="H23" i="1"/>
  <c r="C23" i="1"/>
  <c r="J22" i="1"/>
  <c r="H22" i="1"/>
  <c r="C22" i="1"/>
  <c r="J21" i="1"/>
  <c r="H21" i="1"/>
  <c r="C21" i="1"/>
  <c r="J20" i="1"/>
  <c r="H20" i="1"/>
  <c r="C20" i="1"/>
  <c r="J19" i="1"/>
  <c r="H19" i="1"/>
  <c r="C19" i="1"/>
  <c r="J18" i="1"/>
  <c r="H18" i="1"/>
  <c r="C18" i="1"/>
  <c r="J17" i="1"/>
  <c r="H17" i="1"/>
  <c r="C17" i="1"/>
  <c r="J16" i="1"/>
  <c r="H16" i="1"/>
  <c r="C16" i="1"/>
  <c r="J15" i="1"/>
  <c r="H15" i="1"/>
  <c r="C15" i="1"/>
  <c r="K14" i="1"/>
  <c r="L14" i="1" s="1"/>
  <c r="J14" i="1"/>
  <c r="H14" i="1"/>
  <c r="C14" i="1"/>
  <c r="J13" i="1"/>
  <c r="H13" i="1"/>
  <c r="C13" i="1"/>
  <c r="J12" i="1"/>
  <c r="H12" i="1"/>
  <c r="C12" i="1"/>
  <c r="K11" i="1"/>
  <c r="L11" i="1" s="1"/>
  <c r="J11" i="1"/>
  <c r="H11" i="1"/>
  <c r="C12" i="2" s="1"/>
  <c r="C11" i="1"/>
  <c r="J10" i="1"/>
  <c r="H10" i="1"/>
  <c r="C11" i="2" s="1"/>
  <c r="C10" i="1"/>
  <c r="N5" i="1"/>
  <c r="M14" i="1" l="1"/>
  <c r="N14" i="1" s="1"/>
  <c r="L21" i="1"/>
  <c r="L19" i="1"/>
  <c r="D15" i="2" s="1"/>
  <c r="M11" i="1"/>
  <c r="L13" i="1"/>
  <c r="N29" i="1"/>
  <c r="C15" i="2"/>
  <c r="L27" i="1"/>
  <c r="M30" i="1"/>
  <c r="H31" i="1"/>
  <c r="B6" i="2" s="1"/>
  <c r="C16" i="2"/>
  <c r="K17" i="1"/>
  <c r="L17" i="1" s="1"/>
  <c r="K20" i="1"/>
  <c r="L20" i="1" s="1"/>
  <c r="K23" i="1"/>
  <c r="L23" i="1" s="1"/>
  <c r="K26" i="1"/>
  <c r="L26" i="1" s="1"/>
  <c r="K12" i="1"/>
  <c r="L12" i="1" s="1"/>
  <c r="K15" i="1"/>
  <c r="L15" i="1" s="1"/>
  <c r="K18" i="1"/>
  <c r="L18" i="1" s="1"/>
  <c r="K21" i="1"/>
  <c r="K24" i="1"/>
  <c r="L24" i="1" s="1"/>
  <c r="K10" i="1"/>
  <c r="L10" i="1"/>
  <c r="K13" i="1"/>
  <c r="K16" i="1"/>
  <c r="L16" i="1" s="1"/>
  <c r="K19" i="1"/>
  <c r="K22" i="1"/>
  <c r="L22" i="1" s="1"/>
  <c r="K25" i="1"/>
  <c r="L25" i="1" s="1"/>
  <c r="C14" i="2"/>
  <c r="C17" i="2" s="1"/>
  <c r="M16" i="1" l="1"/>
  <c r="N16" i="1" s="1"/>
  <c r="M24" i="1"/>
  <c r="N24" i="1" s="1"/>
  <c r="M18" i="1"/>
  <c r="E14" i="2" s="1"/>
  <c r="D14" i="2"/>
  <c r="M26" i="1"/>
  <c r="N26" i="1" s="1"/>
  <c r="N20" i="1"/>
  <c r="M20" i="1"/>
  <c r="M22" i="1"/>
  <c r="N22" i="1" s="1"/>
  <c r="M12" i="1"/>
  <c r="E16" i="2" s="1"/>
  <c r="D16" i="2"/>
  <c r="M23" i="1"/>
  <c r="N23" i="1" s="1"/>
  <c r="M17" i="1"/>
  <c r="N17" i="1" s="1"/>
  <c r="D12" i="2"/>
  <c r="M25" i="1"/>
  <c r="N25" i="1" s="1"/>
  <c r="M15" i="1"/>
  <c r="N15" i="1" s="1"/>
  <c r="M13" i="1"/>
  <c r="N13" i="1" s="1"/>
  <c r="D13" i="2"/>
  <c r="M21" i="1"/>
  <c r="E13" i="2" s="1"/>
  <c r="N21" i="1"/>
  <c r="M27" i="1"/>
  <c r="N27" i="1" s="1"/>
  <c r="D11" i="2"/>
  <c r="M10" i="1"/>
  <c r="N10" i="1" s="1"/>
  <c r="L31" i="1"/>
  <c r="E6" i="2" s="1"/>
  <c r="N11" i="1"/>
  <c r="M19" i="1"/>
  <c r="E15" i="2" s="1"/>
  <c r="G11" i="2" l="1"/>
  <c r="E12" i="2"/>
  <c r="N19" i="1"/>
  <c r="G15" i="2" s="1"/>
  <c r="M31" i="1"/>
  <c r="I6" i="2" s="1"/>
  <c r="E11" i="2"/>
  <c r="D17" i="2"/>
  <c r="N12" i="1"/>
  <c r="G16" i="2" s="1"/>
  <c r="N18" i="1"/>
  <c r="G14" i="2" s="1"/>
  <c r="G12" i="2"/>
  <c r="G13" i="2"/>
  <c r="G17" i="2" l="1"/>
  <c r="D20" i="2" s="1"/>
  <c r="D21" i="2"/>
  <c r="E17" i="2"/>
  <c r="N31" i="1"/>
  <c r="K6" i="2" s="1"/>
  <c r="D22" i="2" l="1"/>
</calcChain>
</file>

<file path=xl/sharedStrings.xml><?xml version="1.0" encoding="utf-8"?>
<sst xmlns="http://schemas.openxmlformats.org/spreadsheetml/2006/main" count="130" uniqueCount="87">
  <si>
    <t>Lohndaten aus Arbeitszeiten  ·  Zeiterfassung</t>
  </si>
  <si>
    <t>Tägliche Arbeitszeiten erfassen – Stunden, Zuschläge und Bruttolohn werden automatisch berechnet.</t>
  </si>
  <si>
    <t>Mitarbeiter/in</t>
  </si>
  <si>
    <t>Nico Reinhardt</t>
  </si>
  <si>
    <t>Abrechnungszeitraum</t>
  </si>
  <si>
    <t>April 2026</t>
  </si>
  <si>
    <t>Sollstunden / Monat</t>
  </si>
  <si>
    <t>Personal-Nr.</t>
  </si>
  <si>
    <t>PN-10427</t>
  </si>
  <si>
    <t>Grundstundenlohn (€/h)</t>
  </si>
  <si>
    <t>Mindestlohn-Check</t>
  </si>
  <si>
    <t>Kostenstelle</t>
  </si>
  <si>
    <t>KST 300 – Fertigung</t>
  </si>
  <si>
    <t>Arbeitgeber</t>
  </si>
  <si>
    <t>Berg &amp; Voss Handwerk GmbH</t>
  </si>
  <si>
    <t>Arbeitszeiten</t>
  </si>
  <si>
    <t>Tag</t>
  </si>
  <si>
    <t>Datum</t>
  </si>
  <si>
    <t>Wochen-
tag</t>
  </si>
  <si>
    <t>Tätigkeit /
Projekt</t>
  </si>
  <si>
    <t>Beginn</t>
  </si>
  <si>
    <t>Ende</t>
  </si>
  <si>
    <t>Pause
(Min)</t>
  </si>
  <si>
    <t>Arbeits-
zeit (h)</t>
  </si>
  <si>
    <t>Kategorie</t>
  </si>
  <si>
    <t>Zu-
schlag</t>
  </si>
  <si>
    <t>Stunden-
lohn (€)</t>
  </si>
  <si>
    <t>Grund-
lohn (€)</t>
  </si>
  <si>
    <t>Zuschlag
(€)</t>
  </si>
  <si>
    <t>Brutto-
lohn (€)</t>
  </si>
  <si>
    <t>Bemerkung</t>
  </si>
  <si>
    <t>Produktion</t>
  </si>
  <si>
    <t>Normalarbeit</t>
  </si>
  <si>
    <t>Montage</t>
  </si>
  <si>
    <t>Überstunde</t>
  </si>
  <si>
    <t>Auftrag Fertigstellung</t>
  </si>
  <si>
    <t>Wartung</t>
  </si>
  <si>
    <t>Feiertagsarbeit</t>
  </si>
  <si>
    <t>Karfreitag</t>
  </si>
  <si>
    <t>Kundendienst</t>
  </si>
  <si>
    <t>Ostermontag – Notdienst</t>
  </si>
  <si>
    <t>Lager</t>
  </si>
  <si>
    <t>Mehrbedarf</t>
  </si>
  <si>
    <t>Projektarbeit</t>
  </si>
  <si>
    <t>Samstagsarbeit</t>
  </si>
  <si>
    <t>Sonntagsarbeit</t>
  </si>
  <si>
    <t>Bereitschaft</t>
  </si>
  <si>
    <t>Nachtschicht</t>
  </si>
  <si>
    <t>Nachtarbeit</t>
  </si>
  <si>
    <t>Schichtbetrieb</t>
  </si>
  <si>
    <t>Verwaltung</t>
  </si>
  <si>
    <t>Gesamt (Abrechnungszeitraum)</t>
  </si>
  <si>
    <t>Lohndaten  ·  Abrechnungsgrundlage</t>
  </si>
  <si>
    <t>GESAMT-ARBEITSSTUNDEN</t>
  </si>
  <si>
    <t>GRUNDLOHN GESAMT</t>
  </si>
  <si>
    <t>ZUSCHLÄGE GESAMT</t>
  </si>
  <si>
    <t>BRUTTOLOHN (LOHNDATEN)</t>
  </si>
  <si>
    <t>Aufschlüsselung nach Kategorie</t>
  </si>
  <si>
    <t>Stunden</t>
  </si>
  <si>
    <t>Grundlohn</t>
  </si>
  <si>
    <t>Zuschlag</t>
  </si>
  <si>
    <t>steuerfrei</t>
  </si>
  <si>
    <t>Bruttolohn</t>
  </si>
  <si>
    <t>Summe</t>
  </si>
  <si>
    <t>Steuerliche Einordnung</t>
  </si>
  <si>
    <t>Bruttolohn gesamt</t>
  </si>
  <si>
    <t>davon steuerfreie Zuschläge (§ 3b)</t>
  </si>
  <si>
    <t>Steuerpflichtiger Bruttolohn</t>
  </si>
  <si>
    <t>Diese Lohndaten dienen als Grundlage zur Übergabe an die Lohnbuchhaltung / das Lohnbüro. Die eigentliche Entgeltabrechnung (Abzug von Lohnsteuer, Soli, Kirchensteuer und Sozialversicherung, Brutto → Netto) erfolgt separat. Alle Werte beziehen sich auf 2026 – gesetzliche Sätze (Mindestlohn, § 3b-Höchstsätze) bitte vor der Abrechnung prüfen.</t>
  </si>
  <si>
    <t>Listen &amp; Parameter</t>
  </si>
  <si>
    <t>steuerfrei (§ 3b)</t>
  </si>
  <si>
    <t>Tätigkeit / Projekt</t>
  </si>
  <si>
    <t>–</t>
  </si>
  <si>
    <t>nein</t>
  </si>
  <si>
    <t>ja</t>
  </si>
  <si>
    <t>Gesetzl. Mindestlohn 2026 (€/h)</t>
  </si>
  <si>
    <t>Sonstiges</t>
  </si>
  <si>
    <t>Stand: 01.01.2026 (BMAS) – bitte aktuellen Wert prüfen.</t>
  </si>
  <si>
    <t>Legende &amp; Hinweise</t>
  </si>
  <si>
    <t>Eingabefeld – hier trägst du Werte ein (Datum, Zeiten, Pause, Kategorie …).</t>
  </si>
  <si>
    <t>Automatisches Feld / Formel – nicht überschreiben (wird berechnet).</t>
  </si>
  <si>
    <t>Pflichtangabe fehlt oder Wert unplausibel (z. B. Mindestlohn unterschritten).</t>
  </si>
  <si>
    <t>Hinweis: Zuschlagsarbeit (Nacht/Sonntag/Feiertag) bzw. lange Arbeitszeit.</t>
  </si>
  <si>
    <t>Prüfung erfüllt / Zielwert eingehalten.</t>
  </si>
  <si>
    <t>•  Zuschlagssätze sind branchen-/tarifübliche Beispielwerte und frei anpassbar.</t>
  </si>
  <si>
    <t>•  Steuerfreie Zuschläge nach § 3b EStG gelten nur bis zu gesetzlichen Höchstsätzen – Einzelfall prüfen.</t>
  </si>
  <si>
    <t>•  Diese Vorlage bereitet Lohndaten vor; die eigentliche Lohnabrechnung (Brutto→Netto) erfolgt separat.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</si>
</sst>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h&quot;"/>
    <numFmt numFmtId="165" formatCode="#,##0.00&quot; €&quot;"/>
    <numFmt numFmtId="166" formatCode="dd\.mm\.yyyy"/>
    <numFmt numFmtId="167" formatCode="hh:mm"/>
    <numFmt numFmtId="168" formatCode="0&quot; Min&quot;"/>
    <numFmt numFmtId="169" formatCode="0.00&quot; h&quot;"/>
  </numFmts>
  <fonts count="19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i/>
      <sz val="9.5"/>
      <color rgb="FF2E86C1"/>
      <name val="Calibri"/>
      <charset val="1"/>
    </font>
    <font>
      <b/>
      <sz val="10"/>
      <color rgb="FFFFFFFF"/>
      <name val="Calibri"/>
      <charset val="1"/>
    </font>
    <font>
      <sz val="10"/>
      <color rgb="FF20262E"/>
      <name val="Calibri"/>
      <charset val="1"/>
    </font>
    <font>
      <b/>
      <sz val="10"/>
      <color rgb="FF262B31"/>
      <name val="Calibri"/>
      <charset val="1"/>
    </font>
    <font>
      <b/>
      <sz val="11"/>
      <color rgb="FF34618E"/>
      <name val="Calibri"/>
      <charset val="1"/>
    </font>
    <font>
      <b/>
      <sz val="9.5"/>
      <color rgb="FFFFFFFF"/>
      <name val="Calibri"/>
      <charset val="1"/>
    </font>
    <font>
      <b/>
      <sz val="11"/>
      <color rgb="FFFFFFFF"/>
      <name val="Calibri"/>
      <charset val="1"/>
    </font>
    <font>
      <i/>
      <sz val="10"/>
      <color rgb="FF2E86C1"/>
      <name val="Calibri"/>
      <charset val="1"/>
    </font>
    <font>
      <b/>
      <sz val="8.5"/>
      <color rgb="FF34618E"/>
      <name val="Calibri"/>
      <charset val="1"/>
    </font>
    <font>
      <b/>
      <sz val="17"/>
      <color rgb="FF262B31"/>
      <name val="Calibri"/>
      <charset val="1"/>
    </font>
    <font>
      <i/>
      <sz val="9.5"/>
      <color rgb="FF7A6A5C"/>
      <name val="Calibri"/>
      <charset val="1"/>
    </font>
    <font>
      <b/>
      <sz val="13"/>
      <color rgb="FFFFFFFF"/>
      <name val="Calibri"/>
      <charset val="1"/>
    </font>
    <font>
      <b/>
      <sz val="10"/>
      <color rgb="FF20262E"/>
      <name val="Calibri"/>
      <charset val="1"/>
    </font>
    <font>
      <i/>
      <sz val="8"/>
      <color rgb="FF7A6A5C"/>
      <name val="Calibri"/>
      <charset val="1"/>
    </font>
    <font>
      <sz val="9"/>
      <color rgb="FF20262E"/>
      <name val="Calibri"/>
      <charset val="1"/>
    </font>
    <font>
      <i/>
      <sz val="9"/>
      <color rgb="FF7A6A5C"/>
      <name val="Calibri"/>
      <charset val="1"/>
    </font>
    <font>
      <b/>
      <sz val="25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262B31"/>
        <bgColor rgb="FF20262E"/>
      </patternFill>
    </fill>
    <fill>
      <patternFill patternType="solid">
        <fgColor rgb="FF34618E"/>
        <bgColor rgb="FF2E86C1"/>
      </patternFill>
    </fill>
    <fill>
      <patternFill patternType="solid">
        <fgColor rgb="FFEAF1F8"/>
        <bgColor rgb="FFEEF2F6"/>
      </patternFill>
    </fill>
    <fill>
      <patternFill patternType="solid">
        <fgColor rgb="FFE3EEF8"/>
        <bgColor rgb="FFEAF1F8"/>
      </patternFill>
    </fill>
    <fill>
      <patternFill patternType="solid">
        <fgColor rgb="FFEEF2F6"/>
        <bgColor rgb="FFEAF1F8"/>
      </patternFill>
    </fill>
    <fill>
      <patternFill patternType="solid">
        <fgColor rgb="FFFFFFFF"/>
        <bgColor rgb="FFF7FAFC"/>
      </patternFill>
    </fill>
    <fill>
      <patternFill patternType="solid">
        <fgColor rgb="FFEDEFF2"/>
        <bgColor rgb="FFEEF2F6"/>
      </patternFill>
    </fill>
    <fill>
      <patternFill patternType="solid">
        <fgColor rgb="FFF7FAFC"/>
        <bgColor rgb="FFFFFFFF"/>
      </patternFill>
    </fill>
    <fill>
      <patternFill patternType="solid">
        <fgColor rgb="FF2E86C1"/>
        <bgColor rgb="FF34618E"/>
      </patternFill>
    </fill>
    <fill>
      <patternFill patternType="solid">
        <fgColor rgb="FFFBE4E1"/>
        <bgColor rgb="FFFBEFCB"/>
      </patternFill>
    </fill>
    <fill>
      <patternFill patternType="solid">
        <fgColor rgb="FFFBEFCB"/>
        <bgColor rgb="FFFBE4E1"/>
      </patternFill>
    </fill>
  </fills>
  <borders count="14">
    <border>
      <left/>
      <right/>
      <top/>
      <bottom/>
      <diagonal/>
    </border>
    <border>
      <left style="thin">
        <color rgb="FFD6DDE5"/>
      </left>
      <right/>
      <top style="thin">
        <color rgb="FFD6DDE5"/>
      </top>
      <bottom style="thin">
        <color rgb="FFD6DDE5"/>
      </bottom>
      <diagonal/>
    </border>
    <border>
      <left style="thin">
        <color rgb="FFD6DDE5"/>
      </left>
      <right style="thin">
        <color rgb="FFD6DDE5"/>
      </right>
      <top style="thin">
        <color rgb="FFD6DDE5"/>
      </top>
      <bottom style="thin">
        <color rgb="FFD6DDE5"/>
      </bottom>
      <diagonal/>
    </border>
    <border>
      <left/>
      <right/>
      <top/>
      <bottom style="medium">
        <color rgb="FF2E86C1"/>
      </bottom>
      <diagonal/>
    </border>
    <border>
      <left style="thin">
        <color rgb="FF34618E"/>
      </left>
      <right style="thin">
        <color rgb="FF34618E"/>
      </right>
      <top style="thin">
        <color rgb="FF34618E"/>
      </top>
      <bottom style="medium">
        <color rgb="FF2E86C1"/>
      </bottom>
      <diagonal/>
    </border>
    <border>
      <left style="thin">
        <color rgb="FF262B31"/>
      </left>
      <right/>
      <top style="thin">
        <color rgb="FF262B31"/>
      </top>
      <bottom style="thin">
        <color rgb="FF262B31"/>
      </bottom>
      <diagonal/>
    </border>
    <border>
      <left style="thin">
        <color rgb="FF262B31"/>
      </left>
      <right style="thin">
        <color rgb="FF262B31"/>
      </right>
      <top style="thin">
        <color rgb="FF262B31"/>
      </top>
      <bottom style="thin">
        <color rgb="FF262B31"/>
      </bottom>
      <diagonal/>
    </border>
    <border>
      <left style="thin">
        <color rgb="FFD6DDE5"/>
      </left>
      <right/>
      <top style="medium">
        <color rgb="FF2E86C1"/>
      </top>
      <bottom/>
      <diagonal/>
    </border>
    <border>
      <left/>
      <right style="thin">
        <color rgb="FFD6DDE5"/>
      </right>
      <top style="medium">
        <color rgb="FF2E86C1"/>
      </top>
      <bottom/>
      <diagonal/>
    </border>
    <border>
      <left style="thin">
        <color rgb="FFD6DDE5"/>
      </left>
      <right/>
      <top style="medium">
        <color rgb="FF262B31"/>
      </top>
      <bottom/>
      <diagonal/>
    </border>
    <border>
      <left/>
      <right style="thin">
        <color rgb="FFD6DDE5"/>
      </right>
      <top style="medium">
        <color rgb="FF262B31"/>
      </top>
      <bottom/>
      <diagonal/>
    </border>
    <border>
      <left style="thin">
        <color rgb="FFD6DDE5"/>
      </left>
      <right style="thin">
        <color rgb="FFD6DDE5"/>
      </right>
      <top/>
      <bottom/>
      <diagonal/>
    </border>
    <border>
      <left style="thin">
        <color rgb="FFD6DDE5"/>
      </left>
      <right style="thin">
        <color rgb="FFD6DDE5"/>
      </right>
      <top/>
      <bottom style="thin">
        <color rgb="FFD6DDE5"/>
      </bottom>
      <diagonal/>
    </border>
    <border>
      <left style="thin">
        <color rgb="FF34618E"/>
      </left>
      <right style="thin">
        <color rgb="FF34618E"/>
      </right>
      <top style="thin">
        <color rgb="FF34618E"/>
      </top>
      <bottom style="thin">
        <color rgb="FF34618E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165" fontId="11" fillId="7" borderId="12" xfId="0" applyNumberFormat="1" applyFont="1" applyFill="1" applyBorder="1" applyAlignment="1">
      <alignment horizontal="left" vertical="center"/>
    </xf>
    <xf numFmtId="169" fontId="11" fillId="7" borderId="12" xfId="0" applyNumberFormat="1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7" fontId="4" fillId="4" borderId="2" xfId="0" applyNumberFormat="1" applyFont="1" applyFill="1" applyBorder="1" applyAlignment="1">
      <alignment horizontal="center" vertical="center"/>
    </xf>
    <xf numFmtId="168" fontId="4" fillId="4" borderId="2" xfId="0" applyNumberFormat="1" applyFont="1" applyFill="1" applyBorder="1" applyAlignment="1">
      <alignment horizontal="center" vertical="center"/>
    </xf>
    <xf numFmtId="169" fontId="4" fillId="8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9" fontId="4" fillId="8" borderId="2" xfId="0" applyNumberFormat="1" applyFont="1" applyFill="1" applyBorder="1" applyAlignment="1">
      <alignment horizontal="center" vertical="center"/>
    </xf>
    <xf numFmtId="165" fontId="4" fillId="8" borderId="2" xfId="0" applyNumberFormat="1" applyFont="1" applyFill="1" applyBorder="1" applyAlignment="1">
      <alignment horizontal="right" vertical="center"/>
    </xf>
    <xf numFmtId="0" fontId="4" fillId="7" borderId="2" xfId="0" applyFont="1" applyFill="1" applyBorder="1" applyAlignment="1">
      <alignment horizontal="left" vertical="center" wrapText="1"/>
    </xf>
    <xf numFmtId="1" fontId="4" fillId="9" borderId="2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 wrapText="1"/>
    </xf>
    <xf numFmtId="169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/>
    <xf numFmtId="165" fontId="8" fillId="2" borderId="6" xfId="0" applyNumberFormat="1" applyFont="1" applyFill="1" applyBorder="1" applyAlignment="1">
      <alignment horizontal="right" vertical="center"/>
    </xf>
    <xf numFmtId="0" fontId="0" fillId="10" borderId="7" xfId="0" applyFill="1" applyBorder="1"/>
    <xf numFmtId="0" fontId="0" fillId="10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7" fillId="3" borderId="1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169" fontId="4" fillId="7" borderId="2" xfId="0" applyNumberFormat="1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>
      <alignment horizontal="right" vertical="center"/>
    </xf>
    <xf numFmtId="0" fontId="4" fillId="7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169" fontId="4" fillId="9" borderId="2" xfId="0" applyNumberFormat="1" applyFont="1" applyFill="1" applyBorder="1" applyAlignment="1">
      <alignment horizontal="center" vertical="center"/>
    </xf>
    <xf numFmtId="165" fontId="4" fillId="9" borderId="2" xfId="0" applyNumberFormat="1" applyFont="1" applyFill="1" applyBorder="1" applyAlignment="1">
      <alignment horizontal="right" vertical="center"/>
    </xf>
    <xf numFmtId="0" fontId="4" fillId="9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169" fontId="3" fillId="3" borderId="13" xfId="0" applyNumberFormat="1" applyFont="1" applyFill="1" applyBorder="1" applyAlignment="1">
      <alignment horizontal="center" vertical="center"/>
    </xf>
    <xf numFmtId="165" fontId="3" fillId="3" borderId="13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4" fillId="7" borderId="2" xfId="0" applyFont="1" applyFill="1" applyBorder="1"/>
    <xf numFmtId="9" fontId="0" fillId="7" borderId="2" xfId="0" applyNumberFormat="1" applyFill="1" applyBorder="1" applyAlignment="1">
      <alignment horizontal="center" vertical="center"/>
    </xf>
    <xf numFmtId="0" fontId="4" fillId="9" borderId="2" xfId="0" applyFont="1" applyFill="1" applyBorder="1"/>
    <xf numFmtId="9" fontId="0" fillId="9" borderId="2" xfId="0" applyNumberForma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0" fontId="0" fillId="4" borderId="2" xfId="0" applyFill="1" applyBorder="1"/>
    <xf numFmtId="0" fontId="0" fillId="8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5" borderId="2" xfId="0" applyFill="1" applyBorder="1"/>
    <xf numFmtId="0" fontId="12" fillId="6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8" fillId="3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/>
    <xf numFmtId="0" fontId="7" fillId="3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8" fillId="2" borderId="0" xfId="0" applyFont="1" applyFill="1" applyAlignment="1">
      <alignment horizontal="left" vertical="center"/>
    </xf>
  </cellXfs>
  <cellStyles count="1">
    <cellStyle name="Standard" xfId="0" builtinId="0"/>
  </cellStyles>
  <dxfs count="7">
    <dxf>
      <font>
        <b/>
        <sz val="10"/>
        <color rgb="FF262B31"/>
        <name val="Calibri"/>
        <charset val="1"/>
      </font>
      <fill>
        <patternFill>
          <bgColor rgb="FFE3EEF8"/>
        </patternFill>
      </fill>
    </dxf>
    <dxf>
      <font>
        <b/>
        <sz val="10"/>
        <color rgb="FFC0392B"/>
        <name val="Calibri"/>
        <charset val="1"/>
      </font>
      <fill>
        <patternFill>
          <bgColor rgb="FFFBE4E1"/>
        </patternFill>
      </fill>
    </dxf>
    <dxf>
      <font>
        <sz val="10"/>
        <color rgb="FF9A6B12"/>
        <name val="Calibri"/>
        <charset val="1"/>
      </font>
      <fill>
        <patternFill>
          <bgColor rgb="FFFBEFCB"/>
        </patternFill>
      </fill>
    </dxf>
    <dxf>
      <font>
        <sz val="10"/>
        <color rgb="FFC0392B"/>
        <name val="Calibri"/>
        <charset val="1"/>
      </font>
      <fill>
        <patternFill>
          <bgColor rgb="FFFBE4E1"/>
        </patternFill>
      </fill>
    </dxf>
    <dxf>
      <font>
        <b/>
        <sz val="10"/>
        <color rgb="FF9A6B12"/>
        <name val="Calibri"/>
        <charset val="1"/>
      </font>
      <fill>
        <patternFill>
          <bgColor rgb="FFFBEFCB"/>
        </patternFill>
      </fill>
    </dxf>
    <dxf>
      <font>
        <sz val="10"/>
        <color rgb="FFC0392B"/>
        <name val="Calibri"/>
        <charset val="1"/>
      </font>
      <fill>
        <patternFill>
          <bgColor rgb="FFFBE4E1"/>
        </patternFill>
      </fill>
    </dxf>
    <dxf>
      <font>
        <sz val="10"/>
        <color rgb="FFC0392B"/>
        <name val="Calibri"/>
        <charset val="1"/>
      </font>
      <fill>
        <patternFill>
          <bgColor rgb="FFFBE4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2"/>
      <rgbColor rgb="FF800080"/>
      <rgbColor rgb="FF008080"/>
      <rgbColor rgb="FFD9D9D9"/>
      <rgbColor rgb="FF878787"/>
      <rgbColor rgb="FF9999FF"/>
      <rgbColor rgb="FF993366"/>
      <rgbColor rgb="FFFBEFCB"/>
      <rgbColor rgb="FFE3EEF8"/>
      <rgbColor rgb="FF660066"/>
      <rgbColor rgb="FFFF8080"/>
      <rgbColor rgb="FF34618E"/>
      <rgbColor rgb="FFD6D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8"/>
      <rgbColor rgb="FFEDEFF2"/>
      <rgbColor rgb="FFF7FAFC"/>
      <rgbColor rgb="FFEEF2F6"/>
      <rgbColor rgb="FFFF99CC"/>
      <rgbColor rgb="FFCC99FF"/>
      <rgbColor rgb="FFFBE4E1"/>
      <rgbColor rgb="FF2E86C1"/>
      <rgbColor rgb="FF33CCCC"/>
      <rgbColor rgb="FF99CC00"/>
      <rgbColor rgb="FFFFCC00"/>
      <rgbColor rgb="FFFF9900"/>
      <rgbColor rgb="FFFF6600"/>
      <rgbColor rgb="FF7A6A5C"/>
      <rgbColor rgb="FF969696"/>
      <rgbColor rgb="FF003366"/>
      <rgbColor rgb="FF339966"/>
      <rgbColor rgb="FF003300"/>
      <rgbColor rgb="FF20262E"/>
      <rgbColor rgb="FFC0392B"/>
      <rgbColor rgb="FF993366"/>
      <rgbColor rgb="FF333399"/>
      <rgbColor rgb="FF262B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Bruttolohn nach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4618E"/>
            </a:solidFill>
            <a:ln w="0">
              <a:solidFill>
                <a:srgbClr val="34618E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Lohndaten!$B$11:$B$16</c:f>
              <c:strCache>
                <c:ptCount val="6"/>
                <c:pt idx="0">
                  <c:v>Normalarbeit</c:v>
                </c:pt>
                <c:pt idx="1">
                  <c:v>Überstunde</c:v>
                </c:pt>
                <c:pt idx="2">
                  <c:v>Nachtarbeit</c:v>
                </c:pt>
                <c:pt idx="3">
                  <c:v>Samstagsarbeit</c:v>
                </c:pt>
                <c:pt idx="4">
                  <c:v>Sonntagsarbeit</c:v>
                </c:pt>
                <c:pt idx="5">
                  <c:v>Feiertagsarbeit</c:v>
                </c:pt>
              </c:strCache>
            </c:strRef>
          </c:cat>
          <c:val>
            <c:numRef>
              <c:f>Lohndaten!$G$11:$G$16</c:f>
              <c:numCache>
                <c:formatCode>#,##0.00" €"</c:formatCode>
                <c:ptCount val="6"/>
                <c:pt idx="0">
                  <c:v>1248.75</c:v>
                </c:pt>
                <c:pt idx="1">
                  <c:v>410.46875</c:v>
                </c:pt>
                <c:pt idx="2">
                  <c:v>335.3125</c:v>
                </c:pt>
                <c:pt idx="3">
                  <c:v>199.8</c:v>
                </c:pt>
                <c:pt idx="4">
                  <c:v>138.75</c:v>
                </c:pt>
                <c:pt idx="5">
                  <c:v>416.25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A-4F58-AA1F-53AF20B80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14561"/>
        <c:axId val="23700497"/>
      </c:barChart>
      <c:catAx>
        <c:axId val="1281456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3700497"/>
        <c:crosses val="autoZero"/>
        <c:auto val="1"/>
        <c:lblAlgn val="ctr"/>
        <c:lblOffset val="100"/>
        <c:noMultiLvlLbl val="0"/>
      </c:catAx>
      <c:valAx>
        <c:axId val="23700497"/>
        <c:scaling>
          <c:orientation val="minMax"/>
        </c:scaling>
        <c:delete val="0"/>
        <c:axPos val="b"/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8145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13</xdr:col>
      <xdr:colOff>262800</xdr:colOff>
      <xdr:row>23</xdr:row>
      <xdr:rowOff>37080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O1"/>
    </sheetView>
  </sheetViews>
  <sheetFormatPr baseColWidth="10" defaultColWidth="8.7109375" defaultRowHeight="15" x14ac:dyDescent="0.25"/>
  <cols>
    <col min="1" max="1" width="4.140625" customWidth="1"/>
    <col min="2" max="2" width="10.85546875" bestFit="1" customWidth="1"/>
    <col min="3" max="3" width="12.5703125" bestFit="1" customWidth="1"/>
    <col min="4" max="4" width="13.5703125" bestFit="1" customWidth="1"/>
    <col min="5" max="5" width="8.140625" customWidth="1"/>
    <col min="6" max="6" width="6.85546875" customWidth="1"/>
    <col min="7" max="7" width="10.140625" bestFit="1" customWidth="1"/>
    <col min="8" max="8" width="10" customWidth="1"/>
    <col min="9" max="9" width="13.140625" bestFit="1" customWidth="1"/>
    <col min="10" max="10" width="10.140625" bestFit="1" customWidth="1"/>
    <col min="11" max="11" width="12.7109375" bestFit="1" customWidth="1"/>
    <col min="12" max="12" width="11.5703125" bestFit="1" customWidth="1"/>
    <col min="13" max="13" width="12" customWidth="1"/>
    <col min="14" max="14" width="11.5703125" bestFit="1" customWidth="1"/>
    <col min="15" max="15" width="20.5703125" bestFit="1" customWidth="1"/>
  </cols>
  <sheetData>
    <row r="1" spans="1:15" ht="30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5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4" spans="1:15" x14ac:dyDescent="0.25">
      <c r="A4" s="12" t="s">
        <v>2</v>
      </c>
      <c r="B4" s="12"/>
      <c r="C4" s="11" t="s">
        <v>3</v>
      </c>
      <c r="D4" s="11"/>
      <c r="E4" s="11"/>
      <c r="G4" s="12" t="s">
        <v>4</v>
      </c>
      <c r="H4" s="12"/>
      <c r="I4" s="11" t="s">
        <v>5</v>
      </c>
      <c r="J4" s="11"/>
      <c r="K4" s="11"/>
      <c r="L4" s="12" t="s">
        <v>6</v>
      </c>
      <c r="M4" s="12"/>
      <c r="N4" s="15">
        <v>160</v>
      </c>
    </row>
    <row r="5" spans="1:15" x14ac:dyDescent="0.25">
      <c r="A5" s="12" t="s">
        <v>7</v>
      </c>
      <c r="B5" s="12"/>
      <c r="C5" s="11" t="s">
        <v>8</v>
      </c>
      <c r="D5" s="11"/>
      <c r="E5" s="11"/>
      <c r="G5" s="12" t="s">
        <v>9</v>
      </c>
      <c r="H5" s="12"/>
      <c r="I5" s="10">
        <v>18.5</v>
      </c>
      <c r="J5" s="10"/>
      <c r="K5" s="10"/>
      <c r="L5" s="12" t="s">
        <v>10</v>
      </c>
      <c r="M5" s="12"/>
      <c r="N5" s="16" t="str">
        <f>IF($I$5&gt;=Listen!$D$12,"erfüllt","unterschritten!")</f>
        <v>erfüllt</v>
      </c>
    </row>
    <row r="6" spans="1:15" x14ac:dyDescent="0.25">
      <c r="A6" s="12" t="s">
        <v>11</v>
      </c>
      <c r="B6" s="12"/>
      <c r="C6" s="11" t="s">
        <v>12</v>
      </c>
      <c r="D6" s="11"/>
      <c r="E6" s="11"/>
      <c r="G6" s="12" t="s">
        <v>13</v>
      </c>
      <c r="H6" s="12"/>
      <c r="I6" s="11" t="s">
        <v>14</v>
      </c>
      <c r="J6" s="11"/>
      <c r="K6" s="11"/>
      <c r="L6" s="11"/>
      <c r="M6" s="11"/>
      <c r="N6" s="11"/>
    </row>
    <row r="8" spans="1:15" ht="19.5" customHeight="1" x14ac:dyDescent="0.25">
      <c r="A8" s="9" t="s">
        <v>15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s="69" customFormat="1" ht="30" customHeight="1" x14ac:dyDescent="0.25">
      <c r="A9" s="68" t="s">
        <v>16</v>
      </c>
      <c r="B9" s="68" t="s">
        <v>17</v>
      </c>
      <c r="C9" s="68" t="s">
        <v>18</v>
      </c>
      <c r="D9" s="68" t="s">
        <v>19</v>
      </c>
      <c r="E9" s="68" t="s">
        <v>20</v>
      </c>
      <c r="F9" s="68" t="s">
        <v>21</v>
      </c>
      <c r="G9" s="68" t="s">
        <v>22</v>
      </c>
      <c r="H9" s="68" t="s">
        <v>23</v>
      </c>
      <c r="I9" s="68" t="s">
        <v>24</v>
      </c>
      <c r="J9" s="68" t="s">
        <v>25</v>
      </c>
      <c r="K9" s="68" t="s">
        <v>26</v>
      </c>
      <c r="L9" s="68" t="s">
        <v>27</v>
      </c>
      <c r="M9" s="68" t="s">
        <v>28</v>
      </c>
      <c r="N9" s="68" t="s">
        <v>29</v>
      </c>
      <c r="O9" s="68" t="s">
        <v>30</v>
      </c>
    </row>
    <row r="10" spans="1:15" ht="15.75" customHeight="1" x14ac:dyDescent="0.25">
      <c r="A10" s="17">
        <v>1</v>
      </c>
      <c r="B10" s="18">
        <v>46113</v>
      </c>
      <c r="C10" s="19" t="str">
        <f t="shared" ref="C10:C30" si="0">IF(B10="","",CHOOSE(WEEKDAY(B10,2),"Montag","Dienstag","Mittwoch","Donnerstag","Freitag","Samstag","Sonntag"))</f>
        <v>Mittwoch</v>
      </c>
      <c r="D10" s="20" t="s">
        <v>31</v>
      </c>
      <c r="E10" s="21">
        <v>0.29166666666666702</v>
      </c>
      <c r="F10" s="21">
        <v>0.64583333333333304</v>
      </c>
      <c r="G10" s="22">
        <v>30</v>
      </c>
      <c r="H10" s="23">
        <f t="shared" ref="H10:H30" si="1">IF(AND(E10&lt;&gt;"",F10&lt;&gt;""),ROUND((F10-E10+IF(F10&lt;E10,1,0))*24-IF(G10="",0,G10)/60,2),"")</f>
        <v>8</v>
      </c>
      <c r="I10" s="24" t="s">
        <v>32</v>
      </c>
      <c r="J10" s="25">
        <f>IFERROR(INDEX(Listen!$C$4:$C$9,MATCH(I10,Listen!$B$4:$B$9,0)),"")</f>
        <v>0</v>
      </c>
      <c r="K10" s="26">
        <f t="shared" ref="K10:K30" si="2">IF(H10="","",$I$5)</f>
        <v>18.5</v>
      </c>
      <c r="L10" s="26">
        <f t="shared" ref="L10:L30" si="3">IF(H10="","",H10*K10)</f>
        <v>148</v>
      </c>
      <c r="M10" s="26">
        <f t="shared" ref="M10:M30" si="4">IF(L10="","",L10*J10)</f>
        <v>0</v>
      </c>
      <c r="N10" s="26">
        <f t="shared" ref="N10:N30" si="5">IF(L10="","",L10+M10)</f>
        <v>148</v>
      </c>
      <c r="O10" s="27"/>
    </row>
    <row r="11" spans="1:15" ht="15.75" customHeight="1" x14ac:dyDescent="0.25">
      <c r="A11" s="28">
        <v>2</v>
      </c>
      <c r="B11" s="18">
        <v>46114</v>
      </c>
      <c r="C11" s="19" t="str">
        <f t="shared" si="0"/>
        <v>Donnerstag</v>
      </c>
      <c r="D11" s="20" t="s">
        <v>33</v>
      </c>
      <c r="E11" s="21">
        <v>0.29166666666666702</v>
      </c>
      <c r="F11" s="21">
        <v>0.70833333333333304</v>
      </c>
      <c r="G11" s="22">
        <v>45</v>
      </c>
      <c r="H11" s="23">
        <f t="shared" si="1"/>
        <v>9.25</v>
      </c>
      <c r="I11" s="24" t="s">
        <v>34</v>
      </c>
      <c r="J11" s="25">
        <f>IFERROR(INDEX(Listen!$C$4:$C$9,MATCH(I11,Listen!$B$4:$B$9,0)),"")</f>
        <v>0.25</v>
      </c>
      <c r="K11" s="26">
        <f t="shared" si="2"/>
        <v>18.5</v>
      </c>
      <c r="L11" s="26">
        <f t="shared" si="3"/>
        <v>171.125</v>
      </c>
      <c r="M11" s="26">
        <f t="shared" si="4"/>
        <v>42.78125</v>
      </c>
      <c r="N11" s="26">
        <f t="shared" si="5"/>
        <v>213.90625</v>
      </c>
      <c r="O11" s="29" t="s">
        <v>35</v>
      </c>
    </row>
    <row r="12" spans="1:15" ht="15.75" customHeight="1" x14ac:dyDescent="0.25">
      <c r="A12" s="17">
        <v>3</v>
      </c>
      <c r="B12" s="18">
        <v>46115</v>
      </c>
      <c r="C12" s="19" t="str">
        <f t="shared" si="0"/>
        <v>Freitag</v>
      </c>
      <c r="D12" s="20" t="s">
        <v>36</v>
      </c>
      <c r="E12" s="21">
        <v>0.33333333333333298</v>
      </c>
      <c r="F12" s="21">
        <v>0.58333333333333304</v>
      </c>
      <c r="G12" s="22">
        <v>30</v>
      </c>
      <c r="H12" s="23">
        <f t="shared" si="1"/>
        <v>5.5</v>
      </c>
      <c r="I12" s="24" t="s">
        <v>37</v>
      </c>
      <c r="J12" s="25">
        <f>IFERROR(INDEX(Listen!$C$4:$C$9,MATCH(I12,Listen!$B$4:$B$9,0)),"")</f>
        <v>1.25</v>
      </c>
      <c r="K12" s="26">
        <f t="shared" si="2"/>
        <v>18.5</v>
      </c>
      <c r="L12" s="26">
        <f t="shared" si="3"/>
        <v>101.75</v>
      </c>
      <c r="M12" s="26">
        <f t="shared" si="4"/>
        <v>127.1875</v>
      </c>
      <c r="N12" s="26">
        <f t="shared" si="5"/>
        <v>228.9375</v>
      </c>
      <c r="O12" s="27" t="s">
        <v>38</v>
      </c>
    </row>
    <row r="13" spans="1:15" ht="15.75" customHeight="1" x14ac:dyDescent="0.25">
      <c r="A13" s="28">
        <v>4</v>
      </c>
      <c r="B13" s="18">
        <v>46118</v>
      </c>
      <c r="C13" s="19" t="str">
        <f t="shared" si="0"/>
        <v>Montag</v>
      </c>
      <c r="D13" s="20" t="s">
        <v>39</v>
      </c>
      <c r="E13" s="21">
        <v>0.375</v>
      </c>
      <c r="F13" s="21">
        <v>0.58333333333333304</v>
      </c>
      <c r="G13" s="22">
        <v>30</v>
      </c>
      <c r="H13" s="23">
        <f t="shared" si="1"/>
        <v>4.5</v>
      </c>
      <c r="I13" s="24" t="s">
        <v>37</v>
      </c>
      <c r="J13" s="25">
        <f>IFERROR(INDEX(Listen!$C$4:$C$9,MATCH(I13,Listen!$B$4:$B$9,0)),"")</f>
        <v>1.25</v>
      </c>
      <c r="K13" s="26">
        <f t="shared" si="2"/>
        <v>18.5</v>
      </c>
      <c r="L13" s="26">
        <f t="shared" si="3"/>
        <v>83.25</v>
      </c>
      <c r="M13" s="26">
        <f t="shared" si="4"/>
        <v>104.0625</v>
      </c>
      <c r="N13" s="26">
        <f t="shared" si="5"/>
        <v>187.3125</v>
      </c>
      <c r="O13" s="29" t="s">
        <v>40</v>
      </c>
    </row>
    <row r="14" spans="1:15" ht="15.75" customHeight="1" x14ac:dyDescent="0.25">
      <c r="A14" s="17">
        <v>5</v>
      </c>
      <c r="B14" s="18">
        <v>46119</v>
      </c>
      <c r="C14" s="19" t="str">
        <f t="shared" si="0"/>
        <v>Dienstag</v>
      </c>
      <c r="D14" s="20" t="s">
        <v>31</v>
      </c>
      <c r="E14" s="21">
        <v>0.29166666666666702</v>
      </c>
      <c r="F14" s="21">
        <v>0.64583333333333304</v>
      </c>
      <c r="G14" s="22">
        <v>30</v>
      </c>
      <c r="H14" s="23">
        <f t="shared" si="1"/>
        <v>8</v>
      </c>
      <c r="I14" s="24" t="s">
        <v>32</v>
      </c>
      <c r="J14" s="25">
        <f>IFERROR(INDEX(Listen!$C$4:$C$9,MATCH(I14,Listen!$B$4:$B$9,0)),"")</f>
        <v>0</v>
      </c>
      <c r="K14" s="26">
        <f t="shared" si="2"/>
        <v>18.5</v>
      </c>
      <c r="L14" s="26">
        <f t="shared" si="3"/>
        <v>148</v>
      </c>
      <c r="M14" s="26">
        <f t="shared" si="4"/>
        <v>0</v>
      </c>
      <c r="N14" s="26">
        <f t="shared" si="5"/>
        <v>148</v>
      </c>
      <c r="O14" s="27"/>
    </row>
    <row r="15" spans="1:15" ht="15.75" customHeight="1" x14ac:dyDescent="0.25">
      <c r="A15" s="28">
        <v>6</v>
      </c>
      <c r="B15" s="18">
        <v>46120</v>
      </c>
      <c r="C15" s="19" t="str">
        <f t="shared" si="0"/>
        <v>Mittwoch</v>
      </c>
      <c r="D15" s="20" t="s">
        <v>33</v>
      </c>
      <c r="E15" s="21">
        <v>0.29166666666666702</v>
      </c>
      <c r="F15" s="21">
        <v>0.66666666666666696</v>
      </c>
      <c r="G15" s="22">
        <v>45</v>
      </c>
      <c r="H15" s="23">
        <f t="shared" si="1"/>
        <v>8.25</v>
      </c>
      <c r="I15" s="24" t="s">
        <v>32</v>
      </c>
      <c r="J15" s="25">
        <f>IFERROR(INDEX(Listen!$C$4:$C$9,MATCH(I15,Listen!$B$4:$B$9,0)),"")</f>
        <v>0</v>
      </c>
      <c r="K15" s="26">
        <f t="shared" si="2"/>
        <v>18.5</v>
      </c>
      <c r="L15" s="26">
        <f t="shared" si="3"/>
        <v>152.625</v>
      </c>
      <c r="M15" s="26">
        <f t="shared" si="4"/>
        <v>0</v>
      </c>
      <c r="N15" s="26">
        <f t="shared" si="5"/>
        <v>152.625</v>
      </c>
      <c r="O15" s="29"/>
    </row>
    <row r="16" spans="1:15" ht="15.75" customHeight="1" x14ac:dyDescent="0.25">
      <c r="A16" s="17">
        <v>7</v>
      </c>
      <c r="B16" s="18">
        <v>46121</v>
      </c>
      <c r="C16" s="19" t="str">
        <f t="shared" si="0"/>
        <v>Donnerstag</v>
      </c>
      <c r="D16" s="20" t="s">
        <v>41</v>
      </c>
      <c r="E16" s="21">
        <v>0.29166666666666702</v>
      </c>
      <c r="F16" s="21">
        <v>0.54166666666666696</v>
      </c>
      <c r="G16" s="22">
        <v>15</v>
      </c>
      <c r="H16" s="23">
        <f t="shared" si="1"/>
        <v>5.75</v>
      </c>
      <c r="I16" s="24" t="s">
        <v>32</v>
      </c>
      <c r="J16" s="25">
        <f>IFERROR(INDEX(Listen!$C$4:$C$9,MATCH(I16,Listen!$B$4:$B$9,0)),"")</f>
        <v>0</v>
      </c>
      <c r="K16" s="26">
        <f t="shared" si="2"/>
        <v>18.5</v>
      </c>
      <c r="L16" s="26">
        <f t="shared" si="3"/>
        <v>106.375</v>
      </c>
      <c r="M16" s="26">
        <f t="shared" si="4"/>
        <v>0</v>
      </c>
      <c r="N16" s="26">
        <f t="shared" si="5"/>
        <v>106.375</v>
      </c>
      <c r="O16" s="27"/>
    </row>
    <row r="17" spans="1:15" ht="15.75" customHeight="1" x14ac:dyDescent="0.25">
      <c r="A17" s="28">
        <v>8</v>
      </c>
      <c r="B17" s="18">
        <v>46122</v>
      </c>
      <c r="C17" s="19" t="str">
        <f t="shared" si="0"/>
        <v>Freitag</v>
      </c>
      <c r="D17" s="20" t="s">
        <v>31</v>
      </c>
      <c r="E17" s="21">
        <v>0.29166666666666702</v>
      </c>
      <c r="F17" s="21">
        <v>0.66666666666666696</v>
      </c>
      <c r="G17" s="22">
        <v>30</v>
      </c>
      <c r="H17" s="23">
        <f t="shared" si="1"/>
        <v>8.5</v>
      </c>
      <c r="I17" s="24" t="s">
        <v>34</v>
      </c>
      <c r="J17" s="25">
        <f>IFERROR(INDEX(Listen!$C$4:$C$9,MATCH(I17,Listen!$B$4:$B$9,0)),"")</f>
        <v>0.25</v>
      </c>
      <c r="K17" s="26">
        <f t="shared" si="2"/>
        <v>18.5</v>
      </c>
      <c r="L17" s="26">
        <f t="shared" si="3"/>
        <v>157.25</v>
      </c>
      <c r="M17" s="26">
        <f t="shared" si="4"/>
        <v>39.3125</v>
      </c>
      <c r="N17" s="26">
        <f t="shared" si="5"/>
        <v>196.5625</v>
      </c>
      <c r="O17" s="29" t="s">
        <v>42</v>
      </c>
    </row>
    <row r="18" spans="1:15" ht="15.75" customHeight="1" x14ac:dyDescent="0.25">
      <c r="A18" s="17">
        <v>9</v>
      </c>
      <c r="B18" s="18">
        <v>46123</v>
      </c>
      <c r="C18" s="19" t="str">
        <f t="shared" si="0"/>
        <v>Samstag</v>
      </c>
      <c r="D18" s="20" t="s">
        <v>43</v>
      </c>
      <c r="E18" s="21">
        <v>0.33333333333333298</v>
      </c>
      <c r="F18" s="21">
        <v>0.54166666666666696</v>
      </c>
      <c r="G18" s="22">
        <v>0</v>
      </c>
      <c r="H18" s="23">
        <f t="shared" si="1"/>
        <v>5</v>
      </c>
      <c r="I18" s="24" t="s">
        <v>44</v>
      </c>
      <c r="J18" s="25">
        <f>IFERROR(INDEX(Listen!$C$4:$C$9,MATCH(I18,Listen!$B$4:$B$9,0)),"")</f>
        <v>0.2</v>
      </c>
      <c r="K18" s="26">
        <f t="shared" si="2"/>
        <v>18.5</v>
      </c>
      <c r="L18" s="26">
        <f t="shared" si="3"/>
        <v>92.5</v>
      </c>
      <c r="M18" s="26">
        <f t="shared" si="4"/>
        <v>18.5</v>
      </c>
      <c r="N18" s="26">
        <f t="shared" si="5"/>
        <v>111</v>
      </c>
      <c r="O18" s="27"/>
    </row>
    <row r="19" spans="1:15" ht="15.75" customHeight="1" x14ac:dyDescent="0.25">
      <c r="A19" s="28">
        <v>10</v>
      </c>
      <c r="B19" s="18">
        <v>46124</v>
      </c>
      <c r="C19" s="19" t="str">
        <f t="shared" si="0"/>
        <v>Sonntag</v>
      </c>
      <c r="D19" s="20" t="s">
        <v>39</v>
      </c>
      <c r="E19" s="21">
        <v>0.375</v>
      </c>
      <c r="F19" s="21">
        <v>0.58333333333333304</v>
      </c>
      <c r="G19" s="22">
        <v>0</v>
      </c>
      <c r="H19" s="23">
        <f t="shared" si="1"/>
        <v>5</v>
      </c>
      <c r="I19" s="24" t="s">
        <v>45</v>
      </c>
      <c r="J19" s="25">
        <f>IFERROR(INDEX(Listen!$C$4:$C$9,MATCH(I19,Listen!$B$4:$B$9,0)),"")</f>
        <v>0.5</v>
      </c>
      <c r="K19" s="26">
        <f t="shared" si="2"/>
        <v>18.5</v>
      </c>
      <c r="L19" s="26">
        <f t="shared" si="3"/>
        <v>92.5</v>
      </c>
      <c r="M19" s="26">
        <f t="shared" si="4"/>
        <v>46.25</v>
      </c>
      <c r="N19" s="26">
        <f t="shared" si="5"/>
        <v>138.75</v>
      </c>
      <c r="O19" s="29" t="s">
        <v>46</v>
      </c>
    </row>
    <row r="20" spans="1:15" ht="15.75" customHeight="1" x14ac:dyDescent="0.25">
      <c r="A20" s="17">
        <v>11</v>
      </c>
      <c r="B20" s="18">
        <v>46125</v>
      </c>
      <c r="C20" s="19" t="str">
        <f t="shared" si="0"/>
        <v>Montag</v>
      </c>
      <c r="D20" s="20" t="s">
        <v>31</v>
      </c>
      <c r="E20" s="21">
        <v>0.29166666666666702</v>
      </c>
      <c r="F20" s="21">
        <v>0.64583333333333304</v>
      </c>
      <c r="G20" s="22">
        <v>30</v>
      </c>
      <c r="H20" s="23">
        <f t="shared" si="1"/>
        <v>8</v>
      </c>
      <c r="I20" s="24" t="s">
        <v>32</v>
      </c>
      <c r="J20" s="25">
        <f>IFERROR(INDEX(Listen!$C$4:$C$9,MATCH(I20,Listen!$B$4:$B$9,0)),"")</f>
        <v>0</v>
      </c>
      <c r="K20" s="26">
        <f t="shared" si="2"/>
        <v>18.5</v>
      </c>
      <c r="L20" s="26">
        <f t="shared" si="3"/>
        <v>148</v>
      </c>
      <c r="M20" s="26">
        <f t="shared" si="4"/>
        <v>0</v>
      </c>
      <c r="N20" s="26">
        <f t="shared" si="5"/>
        <v>148</v>
      </c>
      <c r="O20" s="27"/>
    </row>
    <row r="21" spans="1:15" ht="15.75" customHeight="1" x14ac:dyDescent="0.25">
      <c r="A21" s="28">
        <v>12</v>
      </c>
      <c r="B21" s="18">
        <v>46126</v>
      </c>
      <c r="C21" s="19" t="str">
        <f t="shared" si="0"/>
        <v>Dienstag</v>
      </c>
      <c r="D21" s="20" t="s">
        <v>47</v>
      </c>
      <c r="E21" s="21">
        <v>0.91666666666666696</v>
      </c>
      <c r="F21" s="21">
        <v>0.25</v>
      </c>
      <c r="G21" s="22">
        <v>45</v>
      </c>
      <c r="H21" s="23">
        <f t="shared" si="1"/>
        <v>7.25</v>
      </c>
      <c r="I21" s="24" t="s">
        <v>48</v>
      </c>
      <c r="J21" s="25">
        <f>IFERROR(INDEX(Listen!$C$4:$C$9,MATCH(I21,Listen!$B$4:$B$9,0)),"")</f>
        <v>0.25</v>
      </c>
      <c r="K21" s="26">
        <f t="shared" si="2"/>
        <v>18.5</v>
      </c>
      <c r="L21" s="26">
        <f t="shared" si="3"/>
        <v>134.125</v>
      </c>
      <c r="M21" s="26">
        <f t="shared" si="4"/>
        <v>33.53125</v>
      </c>
      <c r="N21" s="26">
        <f t="shared" si="5"/>
        <v>167.65625</v>
      </c>
      <c r="O21" s="29" t="s">
        <v>49</v>
      </c>
    </row>
    <row r="22" spans="1:15" ht="15.75" customHeight="1" x14ac:dyDescent="0.25">
      <c r="A22" s="17">
        <v>13</v>
      </c>
      <c r="B22" s="18">
        <v>46127</v>
      </c>
      <c r="C22" s="19" t="str">
        <f t="shared" si="0"/>
        <v>Mittwoch</v>
      </c>
      <c r="D22" s="20" t="s">
        <v>31</v>
      </c>
      <c r="E22" s="21">
        <v>0.29166666666666702</v>
      </c>
      <c r="F22" s="21">
        <v>0.64583333333333304</v>
      </c>
      <c r="G22" s="22">
        <v>30</v>
      </c>
      <c r="H22" s="23">
        <f t="shared" si="1"/>
        <v>8</v>
      </c>
      <c r="I22" s="24" t="s">
        <v>32</v>
      </c>
      <c r="J22" s="25">
        <f>IFERROR(INDEX(Listen!$C$4:$C$9,MATCH(I22,Listen!$B$4:$B$9,0)),"")</f>
        <v>0</v>
      </c>
      <c r="K22" s="26">
        <f t="shared" si="2"/>
        <v>18.5</v>
      </c>
      <c r="L22" s="26">
        <f t="shared" si="3"/>
        <v>148</v>
      </c>
      <c r="M22" s="26">
        <f t="shared" si="4"/>
        <v>0</v>
      </c>
      <c r="N22" s="26">
        <f t="shared" si="5"/>
        <v>148</v>
      </c>
      <c r="O22" s="27"/>
    </row>
    <row r="23" spans="1:15" ht="15.75" customHeight="1" x14ac:dyDescent="0.25">
      <c r="A23" s="28">
        <v>14</v>
      </c>
      <c r="B23" s="18">
        <v>46128</v>
      </c>
      <c r="C23" s="19" t="str">
        <f t="shared" si="0"/>
        <v>Donnerstag</v>
      </c>
      <c r="D23" s="20" t="s">
        <v>50</v>
      </c>
      <c r="E23" s="21">
        <v>0.33333333333333298</v>
      </c>
      <c r="F23" s="21">
        <v>0.60416666666666696</v>
      </c>
      <c r="G23" s="22">
        <v>30</v>
      </c>
      <c r="H23" s="23">
        <f t="shared" si="1"/>
        <v>6</v>
      </c>
      <c r="I23" s="24" t="s">
        <v>32</v>
      </c>
      <c r="J23" s="25">
        <f>IFERROR(INDEX(Listen!$C$4:$C$9,MATCH(I23,Listen!$B$4:$B$9,0)),"")</f>
        <v>0</v>
      </c>
      <c r="K23" s="26">
        <f t="shared" si="2"/>
        <v>18.5</v>
      </c>
      <c r="L23" s="26">
        <f t="shared" si="3"/>
        <v>111</v>
      </c>
      <c r="M23" s="26">
        <f t="shared" si="4"/>
        <v>0</v>
      </c>
      <c r="N23" s="26">
        <f t="shared" si="5"/>
        <v>111</v>
      </c>
      <c r="O23" s="29"/>
    </row>
    <row r="24" spans="1:15" ht="15.75" customHeight="1" x14ac:dyDescent="0.25">
      <c r="A24" s="17">
        <v>15</v>
      </c>
      <c r="B24" s="18">
        <v>46129</v>
      </c>
      <c r="C24" s="19" t="str">
        <f t="shared" si="0"/>
        <v>Freitag</v>
      </c>
      <c r="D24" s="20" t="s">
        <v>33</v>
      </c>
      <c r="E24" s="21">
        <v>0.29166666666666702</v>
      </c>
      <c r="F24" s="21">
        <v>0.64583333333333304</v>
      </c>
      <c r="G24" s="22">
        <v>30</v>
      </c>
      <c r="H24" s="23">
        <f t="shared" si="1"/>
        <v>8</v>
      </c>
      <c r="I24" s="24" t="s">
        <v>32</v>
      </c>
      <c r="J24" s="25">
        <f>IFERROR(INDEX(Listen!$C$4:$C$9,MATCH(I24,Listen!$B$4:$B$9,0)),"")</f>
        <v>0</v>
      </c>
      <c r="K24" s="26">
        <f t="shared" si="2"/>
        <v>18.5</v>
      </c>
      <c r="L24" s="26">
        <f t="shared" si="3"/>
        <v>148</v>
      </c>
      <c r="M24" s="26">
        <f t="shared" si="4"/>
        <v>0</v>
      </c>
      <c r="N24" s="26">
        <f t="shared" si="5"/>
        <v>148</v>
      </c>
      <c r="O24" s="27"/>
    </row>
    <row r="25" spans="1:15" ht="15.75" customHeight="1" x14ac:dyDescent="0.25">
      <c r="A25" s="28">
        <v>16</v>
      </c>
      <c r="B25" s="18">
        <v>46130</v>
      </c>
      <c r="C25" s="19" t="str">
        <f t="shared" si="0"/>
        <v>Samstag</v>
      </c>
      <c r="D25" s="20" t="s">
        <v>36</v>
      </c>
      <c r="E25" s="21">
        <v>0.33333333333333298</v>
      </c>
      <c r="F25" s="21">
        <v>0.5</v>
      </c>
      <c r="G25" s="22">
        <v>0</v>
      </c>
      <c r="H25" s="23">
        <f t="shared" si="1"/>
        <v>4</v>
      </c>
      <c r="I25" s="24" t="s">
        <v>44</v>
      </c>
      <c r="J25" s="25">
        <f>IFERROR(INDEX(Listen!$C$4:$C$9,MATCH(I25,Listen!$B$4:$B$9,0)),"")</f>
        <v>0.2</v>
      </c>
      <c r="K25" s="26">
        <f t="shared" si="2"/>
        <v>18.5</v>
      </c>
      <c r="L25" s="26">
        <f t="shared" si="3"/>
        <v>74</v>
      </c>
      <c r="M25" s="26">
        <f t="shared" si="4"/>
        <v>14.8</v>
      </c>
      <c r="N25" s="26">
        <f t="shared" si="5"/>
        <v>88.8</v>
      </c>
      <c r="O25" s="29"/>
    </row>
    <row r="26" spans="1:15" ht="15.75" customHeight="1" x14ac:dyDescent="0.25">
      <c r="A26" s="17">
        <v>17</v>
      </c>
      <c r="B26" s="18">
        <v>46132</v>
      </c>
      <c r="C26" s="19" t="str">
        <f t="shared" si="0"/>
        <v>Montag</v>
      </c>
      <c r="D26" s="20" t="s">
        <v>31</v>
      </c>
      <c r="E26" s="21">
        <v>0.25</v>
      </c>
      <c r="F26" s="21">
        <v>0.58333333333333304</v>
      </c>
      <c r="G26" s="22">
        <v>30</v>
      </c>
      <c r="H26" s="23">
        <f t="shared" si="1"/>
        <v>7.5</v>
      </c>
      <c r="I26" s="24" t="s">
        <v>32</v>
      </c>
      <c r="J26" s="25">
        <f>IFERROR(INDEX(Listen!$C$4:$C$9,MATCH(I26,Listen!$B$4:$B$9,0)),"")</f>
        <v>0</v>
      </c>
      <c r="K26" s="26">
        <f t="shared" si="2"/>
        <v>18.5</v>
      </c>
      <c r="L26" s="26">
        <f t="shared" si="3"/>
        <v>138.75</v>
      </c>
      <c r="M26" s="26">
        <f t="shared" si="4"/>
        <v>0</v>
      </c>
      <c r="N26" s="26">
        <f t="shared" si="5"/>
        <v>138.75</v>
      </c>
      <c r="O26" s="27"/>
    </row>
    <row r="27" spans="1:15" ht="15.75" customHeight="1" x14ac:dyDescent="0.25">
      <c r="A27" s="28">
        <v>18</v>
      </c>
      <c r="B27" s="18">
        <v>46133</v>
      </c>
      <c r="C27" s="19" t="str">
        <f t="shared" si="0"/>
        <v>Dienstag</v>
      </c>
      <c r="D27" s="20" t="s">
        <v>47</v>
      </c>
      <c r="E27" s="21">
        <v>0.875</v>
      </c>
      <c r="F27" s="21">
        <v>0.20833333333333301</v>
      </c>
      <c r="G27" s="22">
        <v>45</v>
      </c>
      <c r="H27" s="23">
        <f t="shared" si="1"/>
        <v>7.25</v>
      </c>
      <c r="I27" s="24" t="s">
        <v>48</v>
      </c>
      <c r="J27" s="25">
        <f>IFERROR(INDEX(Listen!$C$4:$C$9,MATCH(I27,Listen!$B$4:$B$9,0)),"")</f>
        <v>0.25</v>
      </c>
      <c r="K27" s="26">
        <f t="shared" si="2"/>
        <v>18.5</v>
      </c>
      <c r="L27" s="26">
        <f t="shared" si="3"/>
        <v>134.125</v>
      </c>
      <c r="M27" s="26">
        <f t="shared" si="4"/>
        <v>33.53125</v>
      </c>
      <c r="N27" s="26">
        <f t="shared" si="5"/>
        <v>167.65625</v>
      </c>
      <c r="O27" s="29" t="s">
        <v>49</v>
      </c>
    </row>
    <row r="28" spans="1:15" ht="15.75" customHeight="1" x14ac:dyDescent="0.25">
      <c r="A28" s="17"/>
      <c r="B28" s="18"/>
      <c r="C28" s="19" t="str">
        <f t="shared" si="0"/>
        <v/>
      </c>
      <c r="D28" s="20"/>
      <c r="E28" s="21"/>
      <c r="F28" s="21"/>
      <c r="G28" s="22"/>
      <c r="H28" s="23" t="str">
        <f t="shared" si="1"/>
        <v/>
      </c>
      <c r="I28" s="24"/>
      <c r="J28" s="25" t="str">
        <f>IFERROR(INDEX(Listen!$C$4:$C$9,MATCH(I28,Listen!$B$4:$B$9,0)),"")</f>
        <v/>
      </c>
      <c r="K28" s="26" t="str">
        <f t="shared" si="2"/>
        <v/>
      </c>
      <c r="L28" s="26" t="str">
        <f t="shared" si="3"/>
        <v/>
      </c>
      <c r="M28" s="26" t="str">
        <f t="shared" si="4"/>
        <v/>
      </c>
      <c r="N28" s="26" t="str">
        <f t="shared" si="5"/>
        <v/>
      </c>
      <c r="O28" s="27"/>
    </row>
    <row r="29" spans="1:15" ht="15.75" customHeight="1" x14ac:dyDescent="0.25">
      <c r="A29" s="28"/>
      <c r="B29" s="18"/>
      <c r="C29" s="19" t="str">
        <f t="shared" si="0"/>
        <v/>
      </c>
      <c r="D29" s="20"/>
      <c r="E29" s="21"/>
      <c r="F29" s="21"/>
      <c r="G29" s="22"/>
      <c r="H29" s="23" t="str">
        <f t="shared" si="1"/>
        <v/>
      </c>
      <c r="I29" s="24"/>
      <c r="J29" s="25" t="str">
        <f>IFERROR(INDEX(Listen!$C$4:$C$9,MATCH(I29,Listen!$B$4:$B$9,0)),"")</f>
        <v/>
      </c>
      <c r="K29" s="26" t="str">
        <f t="shared" si="2"/>
        <v/>
      </c>
      <c r="L29" s="26" t="str">
        <f t="shared" si="3"/>
        <v/>
      </c>
      <c r="M29" s="26" t="str">
        <f t="shared" si="4"/>
        <v/>
      </c>
      <c r="N29" s="26" t="str">
        <f t="shared" si="5"/>
        <v/>
      </c>
      <c r="O29" s="29"/>
    </row>
    <row r="30" spans="1:15" ht="15.75" customHeight="1" x14ac:dyDescent="0.25">
      <c r="A30" s="17"/>
      <c r="B30" s="18"/>
      <c r="C30" s="19" t="str">
        <f t="shared" si="0"/>
        <v/>
      </c>
      <c r="D30" s="20"/>
      <c r="E30" s="21"/>
      <c r="F30" s="21"/>
      <c r="G30" s="22"/>
      <c r="H30" s="23" t="str">
        <f t="shared" si="1"/>
        <v/>
      </c>
      <c r="I30" s="24"/>
      <c r="J30" s="25" t="str">
        <f>IFERROR(INDEX(Listen!$C$4:$C$9,MATCH(I30,Listen!$B$4:$B$9,0)),"")</f>
        <v/>
      </c>
      <c r="K30" s="26" t="str">
        <f t="shared" si="2"/>
        <v/>
      </c>
      <c r="L30" s="26" t="str">
        <f t="shared" si="3"/>
        <v/>
      </c>
      <c r="M30" s="26" t="str">
        <f t="shared" si="4"/>
        <v/>
      </c>
      <c r="N30" s="26" t="str">
        <f t="shared" si="5"/>
        <v/>
      </c>
      <c r="O30" s="27"/>
    </row>
    <row r="31" spans="1:15" ht="21.75" customHeight="1" x14ac:dyDescent="0.25">
      <c r="A31" s="8" t="s">
        <v>51</v>
      </c>
      <c r="B31" s="8"/>
      <c r="C31" s="8"/>
      <c r="D31" s="8"/>
      <c r="E31" s="8"/>
      <c r="F31" s="8"/>
      <c r="G31" s="8"/>
      <c r="H31" s="30">
        <f>SUM(H10:H27)</f>
        <v>123.75</v>
      </c>
      <c r="I31" s="31"/>
      <c r="J31" s="31"/>
      <c r="K31" s="31"/>
      <c r="L31" s="32">
        <f>SUM(L10:L27)</f>
        <v>2289.375</v>
      </c>
      <c r="M31" s="32">
        <f>SUM(M10:M27)</f>
        <v>459.95625000000001</v>
      </c>
      <c r="N31" s="32">
        <f>SUM(N10:N27)</f>
        <v>2749.3312500000002</v>
      </c>
      <c r="O31" s="31"/>
    </row>
  </sheetData>
  <autoFilter ref="A9:O9" xr:uid="{00000000-0009-0000-0000-000000000000}"/>
  <mergeCells count="18">
    <mergeCell ref="A31:G31"/>
    <mergeCell ref="A6:B6"/>
    <mergeCell ref="C6:E6"/>
    <mergeCell ref="G6:H6"/>
    <mergeCell ref="I6:N6"/>
    <mergeCell ref="A8:O8"/>
    <mergeCell ref="A5:B5"/>
    <mergeCell ref="C5:E5"/>
    <mergeCell ref="G5:H5"/>
    <mergeCell ref="I5:K5"/>
    <mergeCell ref="L5:M5"/>
    <mergeCell ref="A1:O1"/>
    <mergeCell ref="A2:O2"/>
    <mergeCell ref="A4:B4"/>
    <mergeCell ref="C4:E4"/>
    <mergeCell ref="G4:H4"/>
    <mergeCell ref="I4:K4"/>
    <mergeCell ref="L4:M4"/>
  </mergeCells>
  <conditionalFormatting sqref="B10:B30">
    <cfRule type="expression" dxfId="6" priority="6">
      <formula>AND(OR($A10&lt;&gt;"",$D10&lt;&gt;"",$E10&lt;&gt;""),B10="")</formula>
    </cfRule>
  </conditionalFormatting>
  <conditionalFormatting sqref="E10:F30">
    <cfRule type="expression" dxfId="5" priority="2">
      <formula>AND(OR($A10&lt;&gt;"",$D10&lt;&gt;"",$E10&lt;&gt;""),E10="")</formula>
    </cfRule>
  </conditionalFormatting>
  <conditionalFormatting sqref="H10:H30">
    <cfRule type="cellIs" dxfId="4" priority="7" operator="greaterThan">
      <formula>10</formula>
    </cfRule>
  </conditionalFormatting>
  <conditionalFormatting sqref="I10:I30">
    <cfRule type="expression" dxfId="3" priority="4">
      <formula>AND(OR($A10&lt;&gt;"",$D10&lt;&gt;"",$E10&lt;&gt;""),I10="")</formula>
    </cfRule>
    <cfRule type="expression" dxfId="2" priority="5">
      <formula>OR($I10="Nachtarbeit",$I10="Sonntagsarbeit",$I10="Feiertagsarbeit",$I10="Samstagsarbeit")</formula>
    </cfRule>
  </conditionalFormatting>
  <conditionalFormatting sqref="N10:N27">
    <cfRule type="dataBar" priority="8">
      <dataBar>
        <cfvo type="num" val="0"/>
        <cfvo type="max"/>
        <color rgb="FF2E86C1"/>
      </dataBar>
      <extLst>
        <ext xmlns:x14="http://schemas.microsoft.com/office/spreadsheetml/2009/9/main" uri="{B025F937-C7B1-47D3-B67F-A62EFF666E3E}">
          <x14:id>{5F99F78B-8EEC-45E8-85EE-FE2EA14B53E3}</x14:id>
        </ext>
      </extLst>
    </cfRule>
  </conditionalFormatting>
  <dataValidations count="2">
    <dataValidation type="decimal" operator="greaterThanOrEqual" allowBlank="1" sqref="G10:G30" xr:uid="{00000000-0002-0000-0000-000002000000}">
      <formula1>0</formula1>
      <formula2>0</formula2>
    </dataValidation>
    <dataValidation type="decimal" operator="greaterThan" allowBlank="1" sqref="I5" xr:uid="{00000000-0002-0000-0000-000003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0000000-000E-0000-0000-000009000000}">
            <xm:f>$I$5&lt;Listen!$D$12</xm:f>
            <x14:dxf>
              <font>
                <b/>
                <sz val="10"/>
                <color rgb="FFC0392B"/>
                <name val="Calibri"/>
                <charset val="1"/>
              </font>
              <fill>
                <patternFill>
                  <bgColor rgb="FFFBE4E1"/>
                </patternFill>
              </fill>
            </x14:dxf>
          </x14:cfRule>
          <xm:sqref>N5</xm:sqref>
        </x14:conditionalFormatting>
        <x14:conditionalFormatting xmlns:xm="http://schemas.microsoft.com/office/excel/2006/main">
          <x14:cfRule type="dataBar" id="{5F99F78B-8EEC-45E8-85EE-FE2EA14B53E3}">
            <x14:dataBar axisPosition="none">
              <x14:cfvo type="num">
                <xm:f>0</xm:f>
              </x14:cfvo>
              <x14:cfvo type="max"/>
              <x14:negativeFillColor rgb="FF2E86C1"/>
            </x14:dataBar>
          </x14:cfRule>
          <xm:sqref>N10:N27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Listen!$B$4:$B$9</xm:f>
          </x14:formula1>
          <x14:formula2>
            <xm:f>0</xm:f>
          </x14:formula2>
          <xm:sqref>I10:I30</xm:sqref>
        </x14:dataValidation>
        <x14:dataValidation type="list" allowBlank="1" xr:uid="{00000000-0002-0000-0000-000001000000}">
          <x14:formula1>
            <xm:f>Listen!$F$4:$F$12</xm:f>
          </x14:formula1>
          <x14:formula2>
            <xm:f>0</xm:f>
          </x14:formula2>
          <xm:sqref>D10:D30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4" customWidth="1"/>
    <col min="3" max="6" width="13" customWidth="1"/>
    <col min="7" max="7" width="14" customWidth="1"/>
    <col min="8" max="8" width="3" customWidth="1"/>
    <col min="9" max="12" width="13" customWidth="1"/>
    <col min="13" max="13" width="3" customWidth="1"/>
  </cols>
  <sheetData>
    <row r="1" spans="1:12" ht="30" customHeight="1" x14ac:dyDescent="0.25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.75" customHeight="1" x14ac:dyDescent="0.25">
      <c r="A2" s="7" t="str">
        <f>Zeiterfassung!C4&amp;"  ·  "&amp;Zeiterfassung!I4&amp;"  ·  "&amp;Zeiterfassung!C5</f>
        <v>Nico Reinhardt  ·  April 2026  ·  PN-10427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4" spans="1:12" ht="4.5" customHeight="1" x14ac:dyDescent="0.25">
      <c r="B4" s="33"/>
      <c r="C4" s="34"/>
      <c r="E4" s="33"/>
      <c r="F4" s="34"/>
      <c r="I4" s="33"/>
      <c r="J4" s="34"/>
      <c r="K4" s="35"/>
      <c r="L4" s="36"/>
    </row>
    <row r="5" spans="1:12" ht="15.75" customHeight="1" x14ac:dyDescent="0.25">
      <c r="B5" s="6" t="s">
        <v>53</v>
      </c>
      <c r="C5" s="6"/>
      <c r="E5" s="6" t="s">
        <v>54</v>
      </c>
      <c r="F5" s="6"/>
      <c r="I5" s="6" t="s">
        <v>55</v>
      </c>
      <c r="J5" s="6"/>
      <c r="K5" s="6" t="s">
        <v>56</v>
      </c>
      <c r="L5" s="6"/>
    </row>
    <row r="6" spans="1:12" ht="30" customHeight="1" x14ac:dyDescent="0.25">
      <c r="B6" s="5">
        <f>Zeiterfassung!H31</f>
        <v>123.75</v>
      </c>
      <c r="C6" s="5"/>
      <c r="E6" s="4">
        <f>Zeiterfassung!L31</f>
        <v>2289.375</v>
      </c>
      <c r="F6" s="4"/>
      <c r="I6" s="4">
        <f>Zeiterfassung!M31</f>
        <v>459.95625000000001</v>
      </c>
      <c r="J6" s="4"/>
      <c r="K6" s="4">
        <f>Zeiterfassung!N31</f>
        <v>2749.3312500000002</v>
      </c>
      <c r="L6" s="4"/>
    </row>
    <row r="9" spans="1:12" ht="19.5" customHeight="1" x14ac:dyDescent="0.25">
      <c r="B9" s="9" t="s">
        <v>57</v>
      </c>
      <c r="C9" s="9"/>
      <c r="D9" s="9"/>
      <c r="E9" s="9"/>
      <c r="F9" s="9"/>
      <c r="G9" s="9"/>
    </row>
    <row r="10" spans="1:12" ht="18" customHeight="1" x14ac:dyDescent="0.25">
      <c r="B10" s="37" t="s">
        <v>24</v>
      </c>
      <c r="C10" s="37" t="s">
        <v>58</v>
      </c>
      <c r="D10" s="37" t="s">
        <v>59</v>
      </c>
      <c r="E10" s="37" t="s">
        <v>60</v>
      </c>
      <c r="F10" s="37" t="s">
        <v>61</v>
      </c>
      <c r="G10" s="37" t="s">
        <v>62</v>
      </c>
    </row>
    <row r="11" spans="1:12" ht="15.75" customHeight="1" x14ac:dyDescent="0.25">
      <c r="B11" s="38" t="str">
        <f>Listen!B4</f>
        <v>Normalarbeit</v>
      </c>
      <c r="C11" s="39">
        <f>SUMIF(Zeiterfassung!$I$10:$I$27,$B11,Zeiterfassung!$H$10:$H$27)</f>
        <v>67.5</v>
      </c>
      <c r="D11" s="40">
        <f>SUMIF(Zeiterfassung!$I$10:$I$27,$B11,Zeiterfassung!$L$10:$L$27)</f>
        <v>1248.75</v>
      </c>
      <c r="E11" s="40">
        <f>SUMIF(Zeiterfassung!$I$10:$I$27,$B11,Zeiterfassung!$M$10:$M$27)</f>
        <v>0</v>
      </c>
      <c r="F11" s="41" t="str">
        <f>Listen!D4</f>
        <v>–</v>
      </c>
      <c r="G11" s="40">
        <f>SUMIF(Zeiterfassung!$I$10:$I$27,$B11,Zeiterfassung!$N$10:$N$27)</f>
        <v>1248.75</v>
      </c>
    </row>
    <row r="12" spans="1:12" ht="15.75" customHeight="1" x14ac:dyDescent="0.25">
      <c r="B12" s="42" t="str">
        <f>Listen!B5</f>
        <v>Überstunde</v>
      </c>
      <c r="C12" s="43">
        <f>SUMIF(Zeiterfassung!$I$10:$I$27,$B12,Zeiterfassung!$H$10:$H$27)</f>
        <v>17.75</v>
      </c>
      <c r="D12" s="44">
        <f>SUMIF(Zeiterfassung!$I$10:$I$27,$B12,Zeiterfassung!$L$10:$L$27)</f>
        <v>328.375</v>
      </c>
      <c r="E12" s="44">
        <f>SUMIF(Zeiterfassung!$I$10:$I$27,$B12,Zeiterfassung!$M$10:$M$27)</f>
        <v>82.09375</v>
      </c>
      <c r="F12" s="45" t="str">
        <f>Listen!D5</f>
        <v>nein</v>
      </c>
      <c r="G12" s="44">
        <f>SUMIF(Zeiterfassung!$I$10:$I$27,$B12,Zeiterfassung!$N$10:$N$27)</f>
        <v>410.46875</v>
      </c>
    </row>
    <row r="13" spans="1:12" ht="15.75" customHeight="1" x14ac:dyDescent="0.25">
      <c r="B13" s="38" t="str">
        <f>Listen!B6</f>
        <v>Nachtarbeit</v>
      </c>
      <c r="C13" s="39">
        <f>SUMIF(Zeiterfassung!$I$10:$I$27,$B13,Zeiterfassung!$H$10:$H$27)</f>
        <v>14.5</v>
      </c>
      <c r="D13" s="40">
        <f>SUMIF(Zeiterfassung!$I$10:$I$27,$B13,Zeiterfassung!$L$10:$L$27)</f>
        <v>268.25</v>
      </c>
      <c r="E13" s="40">
        <f>SUMIF(Zeiterfassung!$I$10:$I$27,$B13,Zeiterfassung!$M$10:$M$27)</f>
        <v>67.0625</v>
      </c>
      <c r="F13" s="41" t="str">
        <f>Listen!D6</f>
        <v>ja</v>
      </c>
      <c r="G13" s="40">
        <f>SUMIF(Zeiterfassung!$I$10:$I$27,$B13,Zeiterfassung!$N$10:$N$27)</f>
        <v>335.3125</v>
      </c>
    </row>
    <row r="14" spans="1:12" ht="15.75" customHeight="1" x14ac:dyDescent="0.25">
      <c r="B14" s="42" t="str">
        <f>Listen!B7</f>
        <v>Samstagsarbeit</v>
      </c>
      <c r="C14" s="43">
        <f>SUMIF(Zeiterfassung!$I$10:$I$27,$B14,Zeiterfassung!$H$10:$H$27)</f>
        <v>9</v>
      </c>
      <c r="D14" s="44">
        <f>SUMIF(Zeiterfassung!$I$10:$I$27,$B14,Zeiterfassung!$L$10:$L$27)</f>
        <v>166.5</v>
      </c>
      <c r="E14" s="44">
        <f>SUMIF(Zeiterfassung!$I$10:$I$27,$B14,Zeiterfassung!$M$10:$M$27)</f>
        <v>33.299999999999997</v>
      </c>
      <c r="F14" s="45" t="str">
        <f>Listen!D7</f>
        <v>nein</v>
      </c>
      <c r="G14" s="44">
        <f>SUMIF(Zeiterfassung!$I$10:$I$27,$B14,Zeiterfassung!$N$10:$N$27)</f>
        <v>199.8</v>
      </c>
    </row>
    <row r="15" spans="1:12" ht="15.75" customHeight="1" x14ac:dyDescent="0.25">
      <c r="B15" s="38" t="str">
        <f>Listen!B8</f>
        <v>Sonntagsarbeit</v>
      </c>
      <c r="C15" s="39">
        <f>SUMIF(Zeiterfassung!$I$10:$I$27,$B15,Zeiterfassung!$H$10:$H$27)</f>
        <v>5</v>
      </c>
      <c r="D15" s="40">
        <f>SUMIF(Zeiterfassung!$I$10:$I$27,$B15,Zeiterfassung!$L$10:$L$27)</f>
        <v>92.5</v>
      </c>
      <c r="E15" s="40">
        <f>SUMIF(Zeiterfassung!$I$10:$I$27,$B15,Zeiterfassung!$M$10:$M$27)</f>
        <v>46.25</v>
      </c>
      <c r="F15" s="41" t="str">
        <f>Listen!D8</f>
        <v>ja</v>
      </c>
      <c r="G15" s="40">
        <f>SUMIF(Zeiterfassung!$I$10:$I$27,$B15,Zeiterfassung!$N$10:$N$27)</f>
        <v>138.75</v>
      </c>
    </row>
    <row r="16" spans="1:12" ht="15.75" customHeight="1" x14ac:dyDescent="0.25">
      <c r="B16" s="42" t="str">
        <f>Listen!B9</f>
        <v>Feiertagsarbeit</v>
      </c>
      <c r="C16" s="43">
        <f>SUMIF(Zeiterfassung!$I$10:$I$27,$B16,Zeiterfassung!$H$10:$H$27)</f>
        <v>10</v>
      </c>
      <c r="D16" s="44">
        <f>SUMIF(Zeiterfassung!$I$10:$I$27,$B16,Zeiterfassung!$L$10:$L$27)</f>
        <v>185</v>
      </c>
      <c r="E16" s="44">
        <f>SUMIF(Zeiterfassung!$I$10:$I$27,$B16,Zeiterfassung!$M$10:$M$27)</f>
        <v>231.25</v>
      </c>
      <c r="F16" s="45" t="str">
        <f>Listen!D9</f>
        <v>ja</v>
      </c>
      <c r="G16" s="44">
        <f>SUMIF(Zeiterfassung!$I$10:$I$27,$B16,Zeiterfassung!$N$10:$N$27)</f>
        <v>416.25</v>
      </c>
    </row>
    <row r="17" spans="2:12" ht="18" customHeight="1" x14ac:dyDescent="0.25">
      <c r="B17" s="46" t="s">
        <v>63</v>
      </c>
      <c r="C17" s="47">
        <f>SUM(C11:C16)</f>
        <v>123.75</v>
      </c>
      <c r="D17" s="48">
        <f>SUM(D11:D16)</f>
        <v>2289.375</v>
      </c>
      <c r="E17" s="48">
        <f>SUM(E11:E16)</f>
        <v>459.95625000000001</v>
      </c>
      <c r="F17" s="46"/>
      <c r="G17" s="48">
        <f>SUM(G11:G16)</f>
        <v>2749.3312500000002</v>
      </c>
    </row>
    <row r="19" spans="2:12" ht="19.5" customHeight="1" x14ac:dyDescent="0.25">
      <c r="B19" s="9" t="s">
        <v>64</v>
      </c>
      <c r="C19" s="9"/>
      <c r="D19" s="9"/>
    </row>
    <row r="20" spans="2:12" ht="16.5" customHeight="1" x14ac:dyDescent="0.25">
      <c r="B20" s="3" t="s">
        <v>65</v>
      </c>
      <c r="C20" s="3"/>
      <c r="D20" s="40">
        <f>G17</f>
        <v>2749.3312500000002</v>
      </c>
    </row>
    <row r="21" spans="2:12" ht="16.5" customHeight="1" x14ac:dyDescent="0.25">
      <c r="B21" s="2" t="s">
        <v>66</v>
      </c>
      <c r="C21" s="2"/>
      <c r="D21" s="44">
        <f>SUMPRODUCT(($F11:$F16="ja")*($E11:$E16))</f>
        <v>344.5625</v>
      </c>
    </row>
    <row r="22" spans="2:12" ht="16.5" customHeight="1" x14ac:dyDescent="0.25">
      <c r="B22" s="1" t="s">
        <v>67</v>
      </c>
      <c r="C22" s="1"/>
      <c r="D22" s="49">
        <f>D20-D21</f>
        <v>2404.7687500000002</v>
      </c>
    </row>
    <row r="25" spans="2:12" ht="15" customHeight="1" x14ac:dyDescent="0.25">
      <c r="B25" s="61" t="s">
        <v>68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</row>
    <row r="26" spans="2:12" x14ac:dyDescent="0.25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</row>
    <row r="27" spans="2:12" x14ac:dyDescent="0.25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</row>
  </sheetData>
  <mergeCells count="16">
    <mergeCell ref="B19:D19"/>
    <mergeCell ref="B20:C20"/>
    <mergeCell ref="B21:C21"/>
    <mergeCell ref="B22:C22"/>
    <mergeCell ref="B25:L27"/>
    <mergeCell ref="B6:C6"/>
    <mergeCell ref="E6:F6"/>
    <mergeCell ref="I6:J6"/>
    <mergeCell ref="K6:L6"/>
    <mergeCell ref="B9:G9"/>
    <mergeCell ref="A1:L1"/>
    <mergeCell ref="A2:L2"/>
    <mergeCell ref="B5:C5"/>
    <mergeCell ref="E5:F5"/>
    <mergeCell ref="I5:J5"/>
    <mergeCell ref="K5:L5"/>
  </mergeCells>
  <conditionalFormatting sqref="F11:F16">
    <cfRule type="cellIs" dxfId="0" priority="2" operator="equal">
      <formula>"ja"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4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11" customWidth="1"/>
    <col min="4" max="4" width="15" customWidth="1"/>
    <col min="5" max="5" width="6" customWidth="1"/>
    <col min="6" max="6" width="18" customWidth="1"/>
    <col min="7" max="7" width="10" customWidth="1"/>
    <col min="8" max="8" width="12" customWidth="1"/>
  </cols>
  <sheetData>
    <row r="2" spans="2:8" ht="24" customHeight="1" x14ac:dyDescent="0.25">
      <c r="B2" s="62" t="s">
        <v>69</v>
      </c>
      <c r="C2" s="62"/>
      <c r="D2" s="62"/>
      <c r="E2" s="62"/>
      <c r="F2" s="62"/>
      <c r="G2" s="62"/>
      <c r="H2" s="62"/>
    </row>
    <row r="3" spans="2:8" x14ac:dyDescent="0.25">
      <c r="B3" s="50" t="s">
        <v>24</v>
      </c>
      <c r="C3" s="50" t="s">
        <v>60</v>
      </c>
      <c r="D3" s="50" t="s">
        <v>70</v>
      </c>
      <c r="F3" s="50" t="s">
        <v>71</v>
      </c>
    </row>
    <row r="4" spans="2:8" x14ac:dyDescent="0.25">
      <c r="B4" s="51" t="s">
        <v>32</v>
      </c>
      <c r="C4" s="52">
        <v>0</v>
      </c>
      <c r="D4" s="41" t="s">
        <v>72</v>
      </c>
      <c r="F4" s="51" t="s">
        <v>31</v>
      </c>
    </row>
    <row r="5" spans="2:8" x14ac:dyDescent="0.25">
      <c r="B5" s="53" t="s">
        <v>34</v>
      </c>
      <c r="C5" s="54">
        <v>0.25</v>
      </c>
      <c r="D5" s="45" t="s">
        <v>73</v>
      </c>
      <c r="F5" s="53" t="s">
        <v>33</v>
      </c>
    </row>
    <row r="6" spans="2:8" x14ac:dyDescent="0.25">
      <c r="B6" s="51" t="s">
        <v>48</v>
      </c>
      <c r="C6" s="52">
        <v>0.25</v>
      </c>
      <c r="D6" s="41" t="s">
        <v>74</v>
      </c>
      <c r="F6" s="51" t="s">
        <v>41</v>
      </c>
    </row>
    <row r="7" spans="2:8" x14ac:dyDescent="0.25">
      <c r="B7" s="53" t="s">
        <v>44</v>
      </c>
      <c r="C7" s="54">
        <v>0.2</v>
      </c>
      <c r="D7" s="45" t="s">
        <v>73</v>
      </c>
      <c r="F7" s="53" t="s">
        <v>39</v>
      </c>
    </row>
    <row r="8" spans="2:8" x14ac:dyDescent="0.25">
      <c r="B8" s="51" t="s">
        <v>45</v>
      </c>
      <c r="C8" s="52">
        <v>0.5</v>
      </c>
      <c r="D8" s="41" t="s">
        <v>74</v>
      </c>
      <c r="F8" s="51" t="s">
        <v>36</v>
      </c>
    </row>
    <row r="9" spans="2:8" x14ac:dyDescent="0.25">
      <c r="B9" s="53" t="s">
        <v>37</v>
      </c>
      <c r="C9" s="54">
        <v>1.25</v>
      </c>
      <c r="D9" s="45" t="s">
        <v>74</v>
      </c>
      <c r="F9" s="53" t="s">
        <v>43</v>
      </c>
    </row>
    <row r="10" spans="2:8" x14ac:dyDescent="0.25">
      <c r="F10" s="51" t="s">
        <v>50</v>
      </c>
    </row>
    <row r="11" spans="2:8" x14ac:dyDescent="0.25">
      <c r="F11" s="53" t="s">
        <v>47</v>
      </c>
    </row>
    <row r="12" spans="2:8" x14ac:dyDescent="0.25">
      <c r="B12" s="63" t="s">
        <v>75</v>
      </c>
      <c r="C12" s="63"/>
      <c r="D12" s="55">
        <v>13.9</v>
      </c>
      <c r="F12" s="51" t="s">
        <v>76</v>
      </c>
    </row>
    <row r="13" spans="2:8" x14ac:dyDescent="0.25">
      <c r="B13" s="64" t="s">
        <v>77</v>
      </c>
      <c r="C13" s="64"/>
      <c r="D13" s="64"/>
      <c r="E13" s="64"/>
      <c r="F13" s="64"/>
    </row>
    <row r="15" spans="2:8" x14ac:dyDescent="0.25">
      <c r="B15" s="65" t="s">
        <v>78</v>
      </c>
      <c r="C15" s="65"/>
      <c r="D15" s="65"/>
      <c r="E15" s="65"/>
      <c r="F15" s="65"/>
    </row>
    <row r="16" spans="2:8" x14ac:dyDescent="0.25">
      <c r="B16" s="56"/>
      <c r="C16" s="66" t="s">
        <v>79</v>
      </c>
      <c r="D16" s="66"/>
      <c r="E16" s="66"/>
      <c r="F16" s="66"/>
      <c r="G16" s="66"/>
      <c r="H16" s="66"/>
    </row>
    <row r="17" spans="2:8" x14ac:dyDescent="0.25">
      <c r="B17" s="57"/>
      <c r="C17" s="66" t="s">
        <v>80</v>
      </c>
      <c r="D17" s="66"/>
      <c r="E17" s="66"/>
      <c r="F17" s="66"/>
      <c r="G17" s="66"/>
      <c r="H17" s="66"/>
    </row>
    <row r="18" spans="2:8" x14ac:dyDescent="0.25">
      <c r="B18" s="58"/>
      <c r="C18" s="66" t="s">
        <v>81</v>
      </c>
      <c r="D18" s="66"/>
      <c r="E18" s="66"/>
      <c r="F18" s="66"/>
      <c r="G18" s="66"/>
      <c r="H18" s="66"/>
    </row>
    <row r="19" spans="2:8" x14ac:dyDescent="0.25">
      <c r="B19" s="59"/>
      <c r="C19" s="66" t="s">
        <v>82</v>
      </c>
      <c r="D19" s="66"/>
      <c r="E19" s="66"/>
      <c r="F19" s="66"/>
      <c r="G19" s="66"/>
      <c r="H19" s="66"/>
    </row>
    <row r="20" spans="2:8" x14ac:dyDescent="0.25">
      <c r="B20" s="60"/>
      <c r="C20" s="66" t="s">
        <v>83</v>
      </c>
      <c r="D20" s="66"/>
      <c r="E20" s="66"/>
      <c r="F20" s="66"/>
      <c r="G20" s="66"/>
      <c r="H20" s="66"/>
    </row>
    <row r="22" spans="2:8" x14ac:dyDescent="0.25">
      <c r="B22" s="67" t="s">
        <v>84</v>
      </c>
      <c r="C22" s="67"/>
      <c r="D22" s="67"/>
      <c r="E22" s="67"/>
      <c r="F22" s="67"/>
      <c r="G22" s="67"/>
      <c r="H22" s="67"/>
    </row>
    <row r="23" spans="2:8" x14ac:dyDescent="0.25">
      <c r="B23" s="67" t="s">
        <v>85</v>
      </c>
      <c r="C23" s="67"/>
      <c r="D23" s="67"/>
      <c r="E23" s="67"/>
      <c r="F23" s="67"/>
      <c r="G23" s="67"/>
      <c r="H23" s="67"/>
    </row>
    <row r="24" spans="2:8" x14ac:dyDescent="0.25">
      <c r="B24" s="67" t="s">
        <v>86</v>
      </c>
      <c r="C24" s="67"/>
      <c r="D24" s="67"/>
      <c r="E24" s="67"/>
      <c r="F24" s="67"/>
      <c r="G24" s="67"/>
      <c r="H24" s="67"/>
    </row>
  </sheetData>
  <mergeCells count="12">
    <mergeCell ref="B23:H23"/>
    <mergeCell ref="B24:H24"/>
    <mergeCell ref="C17:H17"/>
    <mergeCell ref="C18:H18"/>
    <mergeCell ref="C19:H19"/>
    <mergeCell ref="C20:H20"/>
    <mergeCell ref="B22:H22"/>
    <mergeCell ref="B2:H2"/>
    <mergeCell ref="B12:C12"/>
    <mergeCell ref="B13:F13"/>
    <mergeCell ref="B15:F15"/>
    <mergeCell ref="C16:H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Zeiterfassung</vt:lpstr>
      <vt:lpstr>Lohndaten</vt:lpstr>
      <vt:lpstr>Listen</vt:lpstr>
      <vt:lpstr>Lohndaten!Drucktitel</vt:lpstr>
      <vt:lpstr>Zeiterfassung!Drucktitel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2026-08-30T06:33:27Z</dcterms:created>
  <dcterms:modified xsi:type="dcterms:W3CDTF">2026-09-02T08:49:57Z</dcterms:modified>
  <dc:language>en-US</dc:language>
</cp:coreProperties>
</file>