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Generador\"/>
    </mc:Choice>
  </mc:AlternateContent>
  <xr:revisionPtr revIDLastSave="0" documentId="13_ncr:1_{0FF48527-42D2-4FCF-A1A1-363AD559EB7E}" xr6:coauthVersionLast="47" xr6:coauthVersionMax="47" xr10:uidLastSave="{00000000-0000-0000-0000-000000000000}"/>
  <bookViews>
    <workbookView xWindow="1035" yWindow="1035" windowWidth="25500" windowHeight="13500" tabRatio="500" xr2:uid="{00000000-000D-0000-FFFF-FFFF00000000}"/>
  </bookViews>
  <sheets>
    <sheet name="Lohnabrechnung" sheetId="1" r:id="rId1"/>
    <sheet name="Einstellungen" sheetId="2" r:id="rId2"/>
  </sheets>
  <definedNames>
    <definedName name="_xlnm.Print_Area" localSheetId="1">Einstellungen!$A$1:$D$27</definedName>
    <definedName name="_xlnm.Print_Area" localSheetId="0">Lohnabrechnung!$A$1:$P$53</definedName>
    <definedName name="_xlnm.Print_Titles" localSheetId="0">Lohnabrechnung!$2:$10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50" i="1" l="1"/>
  <c r="B41" i="1"/>
  <c r="G41" i="1" s="1"/>
  <c r="B40" i="1"/>
  <c r="L40" i="1" s="1"/>
  <c r="B39" i="1"/>
  <c r="L39" i="1" s="1"/>
  <c r="B38" i="1"/>
  <c r="L38" i="1" s="1"/>
  <c r="B37" i="1"/>
  <c r="L37" i="1" s="1"/>
  <c r="B36" i="1"/>
  <c r="L36" i="1" s="1"/>
  <c r="B35" i="1"/>
  <c r="L35" i="1" s="1"/>
  <c r="B34" i="1"/>
  <c r="C34" i="1" s="1"/>
  <c r="B33" i="1"/>
  <c r="L33" i="1" s="1"/>
  <c r="B32" i="1"/>
  <c r="L32" i="1" s="1"/>
  <c r="B31" i="1"/>
  <c r="G31" i="1" s="1"/>
  <c r="B30" i="1"/>
  <c r="L30" i="1" s="1"/>
  <c r="B29" i="1"/>
  <c r="L29" i="1" s="1"/>
  <c r="N28" i="1"/>
  <c r="G28" i="1"/>
  <c r="I28" i="1" s="1"/>
  <c r="B28" i="1"/>
  <c r="K28" i="1" s="1"/>
  <c r="G27" i="1"/>
  <c r="U27" i="1" s="1"/>
  <c r="B27" i="1"/>
  <c r="L27" i="1" s="1"/>
  <c r="G26" i="1"/>
  <c r="U26" i="1" s="1"/>
  <c r="B26" i="1"/>
  <c r="L26" i="1" s="1"/>
  <c r="B25" i="1"/>
  <c r="L25" i="1" s="1"/>
  <c r="I24" i="1"/>
  <c r="R24" i="1" s="1"/>
  <c r="G24" i="1"/>
  <c r="U24" i="1" s="1"/>
  <c r="B24" i="1"/>
  <c r="C24" i="1" s="1"/>
  <c r="B23" i="1"/>
  <c r="L23" i="1" s="1"/>
  <c r="B22" i="1"/>
  <c r="L22" i="1" s="1"/>
  <c r="L21" i="1"/>
  <c r="B21" i="1"/>
  <c r="G21" i="1" s="1"/>
  <c r="B20" i="1"/>
  <c r="L20" i="1" s="1"/>
  <c r="L19" i="1"/>
  <c r="G19" i="1"/>
  <c r="S19" i="1" s="1"/>
  <c r="B19" i="1"/>
  <c r="K19" i="1" s="1"/>
  <c r="B18" i="1"/>
  <c r="K18" i="1" s="1"/>
  <c r="G17" i="1"/>
  <c r="U17" i="1" s="1"/>
  <c r="B17" i="1"/>
  <c r="L17" i="1" s="1"/>
  <c r="L16" i="1"/>
  <c r="I16" i="1"/>
  <c r="R16" i="1" s="1"/>
  <c r="G16" i="1"/>
  <c r="U16" i="1" s="1"/>
  <c r="B16" i="1"/>
  <c r="K16" i="1" s="1"/>
  <c r="B15" i="1"/>
  <c r="L15" i="1" s="1"/>
  <c r="T14" i="1"/>
  <c r="R14" i="1"/>
  <c r="L14" i="1"/>
  <c r="I14" i="1"/>
  <c r="G14" i="1"/>
  <c r="U14" i="1" s="1"/>
  <c r="B14" i="1"/>
  <c r="C14" i="1" s="1"/>
  <c r="L13" i="1"/>
  <c r="B13" i="1"/>
  <c r="K13" i="1" s="1"/>
  <c r="B12" i="1"/>
  <c r="L12" i="1" s="1"/>
  <c r="L11" i="1"/>
  <c r="B11" i="1"/>
  <c r="G11" i="1" s="1"/>
  <c r="O7" i="1"/>
  <c r="K7" i="1"/>
  <c r="K6" i="1"/>
  <c r="H11" i="1" l="1"/>
  <c r="U11" i="1"/>
  <c r="T11" i="1"/>
  <c r="S11" i="1"/>
  <c r="R11" i="1"/>
  <c r="M11" i="1"/>
  <c r="I11" i="1"/>
  <c r="H31" i="1"/>
  <c r="U31" i="1"/>
  <c r="T31" i="1"/>
  <c r="S31" i="1"/>
  <c r="M31" i="1"/>
  <c r="I31" i="1"/>
  <c r="R31" i="1" s="1"/>
  <c r="N31" i="1" s="1"/>
  <c r="H21" i="1"/>
  <c r="U21" i="1"/>
  <c r="T21" i="1"/>
  <c r="S21" i="1"/>
  <c r="M21" i="1"/>
  <c r="I21" i="1"/>
  <c r="R21" i="1" s="1"/>
  <c r="N21" i="1" s="1"/>
  <c r="I41" i="1"/>
  <c r="H41" i="1"/>
  <c r="U41" i="1"/>
  <c r="T41" i="1"/>
  <c r="S41" i="1"/>
  <c r="R41" i="1"/>
  <c r="O41" i="1"/>
  <c r="N41" i="1"/>
  <c r="M41" i="1"/>
  <c r="R17" i="1"/>
  <c r="N17" i="1" s="1"/>
  <c r="G12" i="1"/>
  <c r="T17" i="1"/>
  <c r="G22" i="1"/>
  <c r="G15" i="1"/>
  <c r="L18" i="1"/>
  <c r="T19" i="1"/>
  <c r="L28" i="1"/>
  <c r="G34" i="1"/>
  <c r="K11" i="1"/>
  <c r="H14" i="1"/>
  <c r="C17" i="1"/>
  <c r="U19" i="1"/>
  <c r="K21" i="1"/>
  <c r="H24" i="1"/>
  <c r="C27" i="1"/>
  <c r="M28" i="1"/>
  <c r="K31" i="1"/>
  <c r="C37" i="1"/>
  <c r="K41" i="1"/>
  <c r="L31" i="1"/>
  <c r="G37" i="1"/>
  <c r="L41" i="1"/>
  <c r="K14" i="1"/>
  <c r="H17" i="1"/>
  <c r="C20" i="1"/>
  <c r="K24" i="1"/>
  <c r="H27" i="1"/>
  <c r="O28" i="1"/>
  <c r="C30" i="1"/>
  <c r="K34" i="1"/>
  <c r="C40" i="1"/>
  <c r="L34" i="1"/>
  <c r="G40" i="1"/>
  <c r="L24" i="1"/>
  <c r="I27" i="1"/>
  <c r="R28" i="1"/>
  <c r="G30" i="1"/>
  <c r="C13" i="1"/>
  <c r="M14" i="1"/>
  <c r="K17" i="1"/>
  <c r="C23" i="1"/>
  <c r="M24" i="1"/>
  <c r="K27" i="1"/>
  <c r="S28" i="1"/>
  <c r="C33" i="1"/>
  <c r="K37" i="1"/>
  <c r="I17" i="1"/>
  <c r="G20" i="1"/>
  <c r="G13" i="1"/>
  <c r="N14" i="1"/>
  <c r="G23" i="1"/>
  <c r="T28" i="1"/>
  <c r="G33" i="1"/>
  <c r="O14" i="1"/>
  <c r="C16" i="1"/>
  <c r="M17" i="1"/>
  <c r="K20" i="1"/>
  <c r="C26" i="1"/>
  <c r="M27" i="1"/>
  <c r="U28" i="1"/>
  <c r="K30" i="1"/>
  <c r="C36" i="1"/>
  <c r="K40" i="1"/>
  <c r="N27" i="1"/>
  <c r="G36" i="1"/>
  <c r="S14" i="1"/>
  <c r="H16" i="1"/>
  <c r="C19" i="1"/>
  <c r="K23" i="1"/>
  <c r="S24" i="1"/>
  <c r="N24" i="1" s="1"/>
  <c r="O24" i="1" s="1"/>
  <c r="H26" i="1"/>
  <c r="O27" i="1"/>
  <c r="C29" i="1"/>
  <c r="K33" i="1"/>
  <c r="C39" i="1"/>
  <c r="G39" i="1"/>
  <c r="T24" i="1"/>
  <c r="I26" i="1"/>
  <c r="R26" i="1" s="1"/>
  <c r="R27" i="1"/>
  <c r="G29" i="1"/>
  <c r="C12" i="1"/>
  <c r="S17" i="1"/>
  <c r="H19" i="1"/>
  <c r="C22" i="1"/>
  <c r="K26" i="1"/>
  <c r="S27" i="1"/>
  <c r="C32" i="1"/>
  <c r="K36" i="1"/>
  <c r="T27" i="1"/>
  <c r="G32" i="1"/>
  <c r="C15" i="1"/>
  <c r="M16" i="1"/>
  <c r="C25" i="1"/>
  <c r="M26" i="1"/>
  <c r="K29" i="1"/>
  <c r="C35" i="1"/>
  <c r="K39" i="1"/>
  <c r="G25" i="1"/>
  <c r="G35" i="1"/>
  <c r="K12" i="1"/>
  <c r="C18" i="1"/>
  <c r="M19" i="1"/>
  <c r="K22" i="1"/>
  <c r="C28" i="1"/>
  <c r="K32" i="1"/>
  <c r="C38" i="1"/>
  <c r="G38" i="1"/>
  <c r="C11" i="1"/>
  <c r="K15" i="1"/>
  <c r="S16" i="1"/>
  <c r="N16" i="1" s="1"/>
  <c r="C21" i="1"/>
  <c r="K25" i="1"/>
  <c r="S26" i="1"/>
  <c r="H28" i="1"/>
  <c r="C31" i="1"/>
  <c r="K35" i="1"/>
  <c r="C41" i="1"/>
  <c r="I19" i="1"/>
  <c r="G18" i="1"/>
  <c r="T16" i="1"/>
  <c r="R19" i="1"/>
  <c r="N19" i="1" s="1"/>
  <c r="O19" i="1" s="1"/>
  <c r="T26" i="1"/>
  <c r="K38" i="1"/>
  <c r="O31" i="1" l="1"/>
  <c r="O21" i="1"/>
  <c r="O17" i="1"/>
  <c r="O16" i="1"/>
  <c r="M12" i="1"/>
  <c r="H12" i="1"/>
  <c r="F48" i="1" s="1"/>
  <c r="T12" i="1"/>
  <c r="M49" i="1" s="1"/>
  <c r="U12" i="1"/>
  <c r="M50" i="1" s="1"/>
  <c r="S12" i="1"/>
  <c r="I12" i="1"/>
  <c r="R12" i="1" s="1"/>
  <c r="M32" i="1"/>
  <c r="I32" i="1"/>
  <c r="R32" i="1" s="1"/>
  <c r="N32" i="1" s="1"/>
  <c r="H32" i="1"/>
  <c r="U32" i="1"/>
  <c r="T32" i="1"/>
  <c r="S32" i="1"/>
  <c r="U33" i="1"/>
  <c r="T33" i="1"/>
  <c r="S33" i="1"/>
  <c r="M33" i="1"/>
  <c r="I33" i="1"/>
  <c r="R33" i="1" s="1"/>
  <c r="N33" i="1" s="1"/>
  <c r="H33" i="1"/>
  <c r="I38" i="1"/>
  <c r="H38" i="1"/>
  <c r="U38" i="1"/>
  <c r="T38" i="1"/>
  <c r="S38" i="1"/>
  <c r="R38" i="1"/>
  <c r="N38" i="1"/>
  <c r="M38" i="1"/>
  <c r="O38" i="1" s="1"/>
  <c r="U40" i="1"/>
  <c r="T40" i="1"/>
  <c r="S40" i="1"/>
  <c r="M40" i="1"/>
  <c r="I40" i="1"/>
  <c r="R40" i="1" s="1"/>
  <c r="N40" i="1" s="1"/>
  <c r="H40" i="1"/>
  <c r="U23" i="1"/>
  <c r="S23" i="1"/>
  <c r="M23" i="1"/>
  <c r="I23" i="1"/>
  <c r="R23" i="1" s="1"/>
  <c r="N23" i="1" s="1"/>
  <c r="H23" i="1"/>
  <c r="T23" i="1"/>
  <c r="U30" i="1"/>
  <c r="T30" i="1"/>
  <c r="S30" i="1"/>
  <c r="M30" i="1"/>
  <c r="I30" i="1"/>
  <c r="R30" i="1" s="1"/>
  <c r="N30" i="1" s="1"/>
  <c r="H30" i="1"/>
  <c r="U13" i="1"/>
  <c r="S13" i="1"/>
  <c r="O13" i="1"/>
  <c r="M13" i="1"/>
  <c r="M46" i="1" s="1"/>
  <c r="I13" i="1"/>
  <c r="H13" i="1"/>
  <c r="T13" i="1"/>
  <c r="R13" i="1"/>
  <c r="N13" i="1"/>
  <c r="U36" i="1"/>
  <c r="T36" i="1"/>
  <c r="S36" i="1"/>
  <c r="R36" i="1"/>
  <c r="O36" i="1"/>
  <c r="N36" i="1"/>
  <c r="M36" i="1"/>
  <c r="I36" i="1"/>
  <c r="H36" i="1"/>
  <c r="U34" i="1"/>
  <c r="T34" i="1"/>
  <c r="S34" i="1"/>
  <c r="R34" i="1"/>
  <c r="O34" i="1"/>
  <c r="N34" i="1"/>
  <c r="M34" i="1"/>
  <c r="I34" i="1"/>
  <c r="H34" i="1"/>
  <c r="M15" i="1"/>
  <c r="H15" i="1"/>
  <c r="T15" i="1"/>
  <c r="U15" i="1"/>
  <c r="S15" i="1"/>
  <c r="I15" i="1"/>
  <c r="R15" i="1" s="1"/>
  <c r="N15" i="1" s="1"/>
  <c r="T39" i="1"/>
  <c r="S39" i="1"/>
  <c r="M39" i="1"/>
  <c r="I39" i="1"/>
  <c r="R39" i="1" s="1"/>
  <c r="N39" i="1" s="1"/>
  <c r="H39" i="1"/>
  <c r="U39" i="1"/>
  <c r="R20" i="1"/>
  <c r="U20" i="1"/>
  <c r="T20" i="1"/>
  <c r="S20" i="1"/>
  <c r="M48" i="1" s="1"/>
  <c r="O20" i="1"/>
  <c r="M20" i="1"/>
  <c r="I20" i="1"/>
  <c r="H20" i="1"/>
  <c r="N20" i="1"/>
  <c r="N11" i="1"/>
  <c r="O11" i="1" s="1"/>
  <c r="S29" i="1"/>
  <c r="M29" i="1"/>
  <c r="I29" i="1"/>
  <c r="R29" i="1" s="1"/>
  <c r="N29" i="1" s="1"/>
  <c r="H29" i="1"/>
  <c r="U29" i="1"/>
  <c r="T29" i="1"/>
  <c r="M35" i="1"/>
  <c r="I35" i="1"/>
  <c r="F49" i="1" s="1"/>
  <c r="H35" i="1"/>
  <c r="U35" i="1"/>
  <c r="T35" i="1"/>
  <c r="S35" i="1"/>
  <c r="R35" i="1"/>
  <c r="O35" i="1"/>
  <c r="N35" i="1"/>
  <c r="M22" i="1"/>
  <c r="I22" i="1"/>
  <c r="H22" i="1"/>
  <c r="T22" i="1"/>
  <c r="U22" i="1"/>
  <c r="S22" i="1"/>
  <c r="R22" i="1"/>
  <c r="N22" i="1" s="1"/>
  <c r="F46" i="1"/>
  <c r="U37" i="1"/>
  <c r="T37" i="1"/>
  <c r="S37" i="1"/>
  <c r="R37" i="1"/>
  <c r="O37" i="1"/>
  <c r="N37" i="1"/>
  <c r="M37" i="1"/>
  <c r="I37" i="1"/>
  <c r="H37" i="1"/>
  <c r="I18" i="1"/>
  <c r="H18" i="1"/>
  <c r="U18" i="1"/>
  <c r="T18" i="1"/>
  <c r="R18" i="1"/>
  <c r="S18" i="1"/>
  <c r="N18" i="1" s="1"/>
  <c r="M18" i="1"/>
  <c r="O18" i="1" s="1"/>
  <c r="M25" i="1"/>
  <c r="H25" i="1"/>
  <c r="R25" i="1"/>
  <c r="N25" i="1" s="1"/>
  <c r="U25" i="1"/>
  <c r="T25" i="1"/>
  <c r="S25" i="1"/>
  <c r="I25" i="1"/>
  <c r="N26" i="1"/>
  <c r="O26" i="1" s="1"/>
  <c r="F47" i="1"/>
  <c r="O25" i="1" l="1"/>
  <c r="O40" i="1"/>
  <c r="M47" i="1"/>
  <c r="N12" i="1"/>
  <c r="O12" i="1"/>
  <c r="O33" i="1"/>
  <c r="O23" i="1"/>
  <c r="O15" i="1"/>
  <c r="O39" i="1"/>
  <c r="O29" i="1"/>
  <c r="O22" i="1"/>
  <c r="J51" i="1" s="1"/>
  <c r="O30" i="1"/>
  <c r="O32" i="1"/>
</calcChain>
</file>

<file path=xl/sharedStrings.xml><?xml version="1.0" encoding="utf-8"?>
<sst xmlns="http://schemas.openxmlformats.org/spreadsheetml/2006/main" count="83" uniqueCount="73">
  <si>
    <t>Lohndaten aus Arbeitszeiten · automatische Monatsauswertung</t>
  </si>
  <si>
    <t>Arbeitgeber</t>
  </si>
  <si>
    <t>Muster GmbH</t>
  </si>
  <si>
    <t>Monat (Nr.)</t>
  </si>
  <si>
    <t>Jahr</t>
  </si>
  <si>
    <t>Arbeitnehmer</t>
  </si>
  <si>
    <t>Max Mustermann</t>
  </si>
  <si>
    <t>Abrechnungszeitraum</t>
  </si>
  <si>
    <t>Personalnummer</t>
  </si>
  <si>
    <t>10042</t>
  </si>
  <si>
    <t>Stundensatz (€/Std)</t>
  </si>
  <si>
    <t>Sollstd./Tag</t>
  </si>
  <si>
    <t>Tätigkeit</t>
  </si>
  <si>
    <t>Lagerlogistik</t>
  </si>
  <si>
    <t>Legende:  Gold = Eingabefelder   ·   Petrol = automatische Berechnung   ·   Sonntage und Feiertage werden automatisch erkannt und farblich markiert</t>
  </si>
  <si>
    <t>Datum</t>
  </si>
  <si>
    <t>Tag</t>
  </si>
  <si>
    <t>Beginn</t>
  </si>
  <si>
    <t>Ende</t>
  </si>
  <si>
    <t>Pause
(Min)</t>
  </si>
  <si>
    <t>Arbeitszeit
(Std)</t>
  </si>
  <si>
    <t>Normal
(Std)</t>
  </si>
  <si>
    <t>Über
(Std)</t>
  </si>
  <si>
    <t>Nacht
(Std)</t>
  </si>
  <si>
    <t>Sonntag</t>
  </si>
  <si>
    <t>Feiertag</t>
  </si>
  <si>
    <t>Grundlohn</t>
  </si>
  <si>
    <t>Zuschläge</t>
  </si>
  <si>
    <t>Tageslohn</t>
  </si>
  <si>
    <t>Bemerkung</t>
  </si>
  <si>
    <t>Feiertagsdienst</t>
  </si>
  <si>
    <t>Mehrarbeit</t>
  </si>
  <si>
    <t>Sonderschicht</t>
  </si>
  <si>
    <t>Nachtschicht</t>
  </si>
  <si>
    <t>Gleitzeit</t>
  </si>
  <si>
    <t>Urlaub</t>
  </si>
  <si>
    <t>AUSWERTUNG · LOHNDATEN AUS ARBEITSZEITEN</t>
  </si>
  <si>
    <t>Arbeitszeiten</t>
  </si>
  <si>
    <t>Lohndaten (€)</t>
  </si>
  <si>
    <t>Arbeitstage</t>
  </si>
  <si>
    <t>Arbeitsstunden gesamt</t>
  </si>
  <si>
    <t>Überstundenzuschlag</t>
  </si>
  <si>
    <t>davon Normalstunden</t>
  </si>
  <si>
    <t>Nachtzuschlag</t>
  </si>
  <si>
    <t>davon Überstunden</t>
  </si>
  <si>
    <t>Sonntagszuschlag</t>
  </si>
  <si>
    <t>davon Nachtstunden</t>
  </si>
  <si>
    <t>Feiertagszuschlag</t>
  </si>
  <si>
    <t>BRUTTOLOHN GESAMT</t>
  </si>
  <si>
    <t>Berechnung: Tageslohn = Arbeitszeit × Stundensatz + Zuschläge. Feiertagszuschlag hat Vorrang vor dem Sonntagszuschlag. Sätze und Feiertage werden im Blatt „Einstellungen“ gepflegt.</t>
  </si>
  <si>
    <t>EINSTELLUNGEN</t>
  </si>
  <si>
    <t>Zentrale Parameter für die Lohnberechnung – hier anpassen</t>
  </si>
  <si>
    <t>LOHNPARAMETER</t>
  </si>
  <si>
    <t>Grundlohn je geleisteter Arbeitsstunde</t>
  </si>
  <si>
    <t>Sollstunden pro Tag</t>
  </si>
  <si>
    <t>Ab dieser Grenze gelten Stunden als Überstunden</t>
  </si>
  <si>
    <t>Aufschlag auf die Überstunden</t>
  </si>
  <si>
    <t>Aufschlag auf gemeldete Nachtstunden</t>
  </si>
  <si>
    <t>Aufschlag für Arbeit an Sonntagen</t>
  </si>
  <si>
    <t>Aufschlag für Arbeit an Feiertagen (Vorrang vor Sonntag)</t>
  </si>
  <si>
    <t>GESETZLICHE FEIERTAGE (BUNDESWEIT) 2026</t>
  </si>
  <si>
    <t>Nr.</t>
  </si>
  <si>
    <t>Neujahr</t>
  </si>
  <si>
    <t>Karfreitag</t>
  </si>
  <si>
    <t>Ostermontag</t>
  </si>
  <si>
    <t>Tag der Arbeit</t>
  </si>
  <si>
    <t>Christi Himmelfahrt</t>
  </si>
  <si>
    <t>Pfingstmontag</t>
  </si>
  <si>
    <t>Tag der Deutschen Einheit</t>
  </si>
  <si>
    <t>1. Weihnachtstag</t>
  </si>
  <si>
    <t>2. Weihnachtstag</t>
  </si>
  <si>
    <t>Hinweis: Bei einem anderen Bundesland bzw. Jahr die Feiertagsliste anpassen. Die Zuschlagssätze sind Richtwerte und können nach Tarif- oder Arbeitsvertrag abweichen. Alle Berechnungen der Vorlage greifen auf diese Werte zu.</t>
  </si>
  <si>
    <t>LOHNABRECHNUNG AUS ARBEITSZEITEN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</si>
</sst>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&quot; €&quot;"/>
    <numFmt numFmtId="165" formatCode="dd\.mm\.yyyy"/>
    <numFmt numFmtId="166" formatCode="hh:mm"/>
    <numFmt numFmtId="167" formatCode="0.00&quot; Std&quot;"/>
  </numFmts>
  <fonts count="20" x14ac:knownFonts="1">
    <font>
      <sz val="11"/>
      <color theme="1"/>
      <name val="Calibri"/>
      <family val="2"/>
      <charset val="1"/>
    </font>
    <font>
      <b/>
      <sz val="22"/>
      <color rgb="FFFFFFFF"/>
      <name val="Calibri"/>
      <charset val="1"/>
    </font>
    <font>
      <i/>
      <sz val="11"/>
      <color rgb="FFFFFFFF"/>
      <name val="Calibri"/>
      <charset val="1"/>
    </font>
    <font>
      <b/>
      <sz val="9"/>
      <color rgb="FF13424E"/>
      <name val="Calibri"/>
      <charset val="1"/>
    </font>
    <font>
      <sz val="10"/>
      <color rgb="FF1E2A2E"/>
      <name val="Calibri"/>
      <charset val="1"/>
    </font>
    <font>
      <b/>
      <sz val="10"/>
      <color rgb="FF1F5C6B"/>
      <name val="Calibri"/>
      <charset val="1"/>
    </font>
    <font>
      <b/>
      <sz val="10"/>
      <color rgb="FF13424E"/>
      <name val="Calibri"/>
      <charset val="1"/>
    </font>
    <font>
      <sz val="10"/>
      <color rgb="FF0F7A4A"/>
      <name val="Calibri"/>
      <charset val="1"/>
    </font>
    <font>
      <i/>
      <sz val="9"/>
      <color rgb="FF6B7B80"/>
      <name val="Calibri"/>
      <charset val="1"/>
    </font>
    <font>
      <b/>
      <sz val="9.5"/>
      <color rgb="FFFFFFFF"/>
      <name val="Calibri"/>
      <charset val="1"/>
    </font>
    <font>
      <sz val="11"/>
      <color theme="1"/>
      <name val="Calibri"/>
      <charset val="1"/>
    </font>
    <font>
      <b/>
      <sz val="10"/>
      <color rgb="FF1E2A2E"/>
      <name val="Calibri"/>
      <charset val="1"/>
    </font>
    <font>
      <sz val="9"/>
      <color rgb="FF1E2A2E"/>
      <name val="Calibri"/>
      <charset val="1"/>
    </font>
    <font>
      <b/>
      <sz val="11"/>
      <color rgb="FFFFFFFF"/>
      <name val="Calibri"/>
      <charset val="1"/>
    </font>
    <font>
      <b/>
      <sz val="14"/>
      <color rgb="FF13424E"/>
      <name val="Calibri"/>
      <charset val="1"/>
    </font>
    <font>
      <b/>
      <sz val="16"/>
      <color rgb="FF13424E"/>
      <name val="Calibri"/>
      <charset val="1"/>
    </font>
    <font>
      <b/>
      <sz val="18"/>
      <color rgb="FFFFFFFF"/>
      <name val="Calibri"/>
      <charset val="1"/>
    </font>
    <font>
      <i/>
      <sz val="10"/>
      <color rgb="FFFFFFFF"/>
      <name val="Calibri"/>
      <charset val="1"/>
    </font>
    <font>
      <sz val="10"/>
      <color rgb="FF1F5C6B"/>
      <name val="Calibri"/>
      <charset val="1"/>
    </font>
    <font>
      <b/>
      <sz val="10"/>
      <color rgb="FFFFFFFF"/>
      <name val="Calibri"/>
      <charset val="1"/>
    </font>
  </fonts>
  <fills count="11">
    <fill>
      <patternFill patternType="none"/>
    </fill>
    <fill>
      <patternFill patternType="gray125"/>
    </fill>
    <fill>
      <patternFill patternType="solid">
        <fgColor rgb="FF13424E"/>
        <bgColor rgb="FF1E2A2E"/>
      </patternFill>
    </fill>
    <fill>
      <patternFill patternType="solid">
        <fgColor rgb="FF1F6577"/>
        <bgColor rgb="FF1F5C6B"/>
      </patternFill>
    </fill>
    <fill>
      <patternFill patternType="solid">
        <fgColor rgb="FFC9A227"/>
        <bgColor rgb="FFB4881B"/>
      </patternFill>
    </fill>
    <fill>
      <patternFill patternType="solid">
        <fgColor rgb="FFFBF6EA"/>
        <bgColor rgb="FFFBF3DD"/>
      </patternFill>
    </fill>
    <fill>
      <patternFill patternType="solid">
        <fgColor rgb="FFB4881B"/>
        <bgColor rgb="FFC9A227"/>
      </patternFill>
    </fill>
    <fill>
      <patternFill patternType="solid">
        <fgColor rgb="FFFFFFFF"/>
        <bgColor rgb="FFFBF6EA"/>
      </patternFill>
    </fill>
    <fill>
      <patternFill patternType="solid">
        <fgColor rgb="FFEFF4F5"/>
        <bgColor rgb="FFFBF6EA"/>
      </patternFill>
    </fill>
    <fill>
      <patternFill patternType="solid">
        <fgColor rgb="FFF6E6BE"/>
        <bgColor rgb="FFFBF3DD"/>
      </patternFill>
    </fill>
    <fill>
      <patternFill patternType="solid">
        <fgColor rgb="FFE7C65A"/>
        <bgColor rgb="FFFFCC00"/>
      </patternFill>
    </fill>
  </fills>
  <borders count="4">
    <border>
      <left/>
      <right/>
      <top/>
      <bottom/>
      <diagonal/>
    </border>
    <border>
      <left style="thin">
        <color rgb="FFCFDADD"/>
      </left>
      <right style="thin">
        <color rgb="FFCFDADD"/>
      </right>
      <top style="thin">
        <color rgb="FFCFDADD"/>
      </top>
      <bottom style="thin">
        <color rgb="FFCFDADD"/>
      </bottom>
      <diagonal/>
    </border>
    <border>
      <left style="thin">
        <color rgb="FFFFFFFF"/>
      </left>
      <right style="thin">
        <color rgb="FFFFFFFF"/>
      </right>
      <top style="thin">
        <color rgb="FF13424E"/>
      </top>
      <bottom style="thin">
        <color rgb="FF13424E"/>
      </bottom>
      <diagonal/>
    </border>
    <border>
      <left style="thin">
        <color rgb="FFE7C65A"/>
      </left>
      <right style="thin">
        <color rgb="FFE7C65A"/>
      </right>
      <top style="medium">
        <color rgb="FFB4881B"/>
      </top>
      <bottom style="medium">
        <color rgb="FFB4881B"/>
      </bottom>
      <diagonal/>
    </border>
  </borders>
  <cellStyleXfs count="1">
    <xf numFmtId="0" fontId="0" fillId="0" borderId="0"/>
  </cellStyleXfs>
  <cellXfs count="49">
    <xf numFmtId="0" fontId="0" fillId="0" borderId="0" xfId="0"/>
    <xf numFmtId="164" fontId="11" fillId="0" borderId="1" xfId="0" applyNumberFormat="1" applyFont="1" applyBorder="1" applyAlignment="1">
      <alignment horizontal="right" vertical="center"/>
    </xf>
    <xf numFmtId="1" fontId="11" fillId="0" borderId="1" xfId="0" applyNumberFormat="1" applyFont="1" applyBorder="1" applyAlignment="1">
      <alignment horizontal="right" vertical="center"/>
    </xf>
    <xf numFmtId="0" fontId="6" fillId="9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2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5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4" borderId="0" xfId="0" applyFill="1"/>
    <xf numFmtId="0" fontId="2" fillId="3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165" fontId="10" fillId="7" borderId="1" xfId="0" applyNumberFormat="1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166" fontId="10" fillId="5" borderId="1" xfId="0" applyNumberFormat="1" applyFont="1" applyFill="1" applyBorder="1" applyAlignment="1">
      <alignment horizontal="center" vertical="center"/>
    </xf>
    <xf numFmtId="1" fontId="10" fillId="5" borderId="1" xfId="0" applyNumberFormat="1" applyFont="1" applyFill="1" applyBorder="1" applyAlignment="1">
      <alignment horizontal="center" vertical="center"/>
    </xf>
    <xf numFmtId="2" fontId="10" fillId="7" borderId="1" xfId="0" applyNumberFormat="1" applyFont="1" applyFill="1" applyBorder="1" applyAlignment="1">
      <alignment horizontal="center" vertical="center"/>
    </xf>
    <xf numFmtId="2" fontId="10" fillId="5" borderId="1" xfId="0" applyNumberFormat="1" applyFont="1" applyFill="1" applyBorder="1" applyAlignment="1">
      <alignment horizontal="center" vertical="center"/>
    </xf>
    <xf numFmtId="164" fontId="10" fillId="7" borderId="1" xfId="0" applyNumberFormat="1" applyFont="1" applyFill="1" applyBorder="1" applyAlignment="1">
      <alignment horizontal="right" vertical="center"/>
    </xf>
    <xf numFmtId="164" fontId="11" fillId="7" borderId="1" xfId="0" applyNumberFormat="1" applyFont="1" applyFill="1" applyBorder="1" applyAlignment="1">
      <alignment horizontal="right" vertical="center"/>
    </xf>
    <xf numFmtId="0" fontId="12" fillId="5" borderId="1" xfId="0" applyFont="1" applyFill="1" applyBorder="1" applyAlignment="1">
      <alignment horizontal="left" vertical="center"/>
    </xf>
    <xf numFmtId="4" fontId="0" fillId="0" borderId="0" xfId="0" applyNumberFormat="1"/>
    <xf numFmtId="165" fontId="10" fillId="8" borderId="1" xfId="0" applyNumberFormat="1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2" fontId="10" fillId="8" borderId="1" xfId="0" applyNumberFormat="1" applyFont="1" applyFill="1" applyBorder="1" applyAlignment="1">
      <alignment horizontal="center" vertical="center"/>
    </xf>
    <xf numFmtId="164" fontId="10" fillId="8" borderId="1" xfId="0" applyNumberFormat="1" applyFont="1" applyFill="1" applyBorder="1" applyAlignment="1">
      <alignment horizontal="right" vertical="center"/>
    </xf>
    <xf numFmtId="164" fontId="11" fillId="8" borderId="1" xfId="0" applyNumberFormat="1" applyFont="1" applyFill="1" applyBorder="1" applyAlignment="1">
      <alignment horizontal="right" vertical="center"/>
    </xf>
    <xf numFmtId="0" fontId="11" fillId="0" borderId="1" xfId="0" applyFont="1" applyBorder="1"/>
    <xf numFmtId="164" fontId="18" fillId="5" borderId="1" xfId="0" applyNumberFormat="1" applyFont="1" applyFill="1" applyBorder="1" applyAlignment="1">
      <alignment horizontal="center" vertical="center"/>
    </xf>
    <xf numFmtId="0" fontId="8" fillId="0" borderId="0" xfId="0" applyFont="1"/>
    <xf numFmtId="2" fontId="18" fillId="5" borderId="1" xfId="0" applyNumberFormat="1" applyFont="1" applyFill="1" applyBorder="1" applyAlignment="1">
      <alignment horizontal="center" vertical="center"/>
    </xf>
    <xf numFmtId="9" fontId="18" fillId="5" borderId="1" xfId="0" applyNumberFormat="1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167" fontId="11" fillId="0" borderId="1" xfId="0" applyNumberFormat="1" applyFont="1" applyBorder="1" applyAlignment="1">
      <alignment horizontal="right" vertical="center"/>
    </xf>
    <xf numFmtId="0" fontId="14" fillId="10" borderId="3" xfId="0" applyFont="1" applyFill="1" applyBorder="1" applyAlignment="1">
      <alignment horizontal="left" vertical="center"/>
    </xf>
    <xf numFmtId="164" fontId="15" fillId="10" borderId="3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left" vertical="top" wrapText="1"/>
    </xf>
    <xf numFmtId="0" fontId="16" fillId="2" borderId="0" xfId="0" applyFont="1" applyFill="1" applyAlignment="1">
      <alignment horizontal="left" vertical="center"/>
    </xf>
    <xf numFmtId="0" fontId="17" fillId="3" borderId="0" xfId="0" applyFont="1" applyFill="1" applyAlignment="1">
      <alignment horizontal="left" vertical="center"/>
    </xf>
    <xf numFmtId="0" fontId="8" fillId="8" borderId="0" xfId="0" applyFont="1" applyFill="1" applyAlignment="1">
      <alignment horizontal="left" vertical="top" wrapText="1"/>
    </xf>
  </cellXfs>
  <cellStyles count="1">
    <cellStyle name="Standard" xfId="0" builtinId="0"/>
  </cellStyles>
  <dxfs count="2">
    <dxf>
      <fill>
        <patternFill>
          <bgColor rgb="FFFBF3DD"/>
        </patternFill>
      </fill>
    </dxf>
    <dxf>
      <fill>
        <patternFill>
          <bgColor rgb="FFF6E6B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4881B"/>
      <rgbColor rgb="FF800080"/>
      <rgbColor rgb="FF0F7A4A"/>
      <rgbColor rgb="FFC0C0C0"/>
      <rgbColor rgb="FF6B7B80"/>
      <rgbColor rgb="FF9999FF"/>
      <rgbColor rgb="FF993366"/>
      <rgbColor rgb="FFFBF3DD"/>
      <rgbColor rgb="FFEFF4F5"/>
      <rgbColor rgb="FF660066"/>
      <rgbColor rgb="FFFF8080"/>
      <rgbColor rgb="FF0066CC"/>
      <rgbColor rgb="FFCFDADD"/>
      <rgbColor rgb="FF000080"/>
      <rgbColor rgb="FFFF00FF"/>
      <rgbColor rgb="FFFFFF00"/>
      <rgbColor rgb="FF00FFFF"/>
      <rgbColor rgb="FF800080"/>
      <rgbColor rgb="FF800000"/>
      <rgbColor rgb="FF1F6577"/>
      <rgbColor rgb="FF0000FF"/>
      <rgbColor rgb="FF00CCFF"/>
      <rgbColor rgb="FFFBF6EA"/>
      <rgbColor rgb="FFCCFFCC"/>
      <rgbColor rgb="FFF6E6BE"/>
      <rgbColor rgb="FF99CCFF"/>
      <rgbColor rgb="FFFF99CC"/>
      <rgbColor rgb="FFCC99FF"/>
      <rgbColor rgb="FFE7C65A"/>
      <rgbColor rgb="FF3366FF"/>
      <rgbColor rgb="FF33CCCC"/>
      <rgbColor rgb="FF99CC00"/>
      <rgbColor rgb="FFFFCC00"/>
      <rgbColor rgb="FFC9A227"/>
      <rgbColor rgb="FFFF6600"/>
      <rgbColor rgb="FF666699"/>
      <rgbColor rgb="FF969696"/>
      <rgbColor rgb="FF13424E"/>
      <rgbColor rgb="FF339966"/>
      <rgbColor rgb="FF003300"/>
      <rgbColor rgb="FF333300"/>
      <rgbColor rgb="FF993300"/>
      <rgbColor rgb="FF993366"/>
      <rgbColor rgb="FF1F5C6B"/>
      <rgbColor rgb="FF1E2A2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53"/>
  <sheetViews>
    <sheetView showGridLines="0" tabSelected="1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W65" sqref="W65"/>
    </sheetView>
  </sheetViews>
  <sheetFormatPr baseColWidth="10" defaultColWidth="8.7109375" defaultRowHeight="15" x14ac:dyDescent="0.25"/>
  <cols>
    <col min="1" max="1" width="2.42578125" customWidth="1"/>
    <col min="2" max="2" width="11.42578125" customWidth="1"/>
    <col min="3" max="3" width="6.5703125" customWidth="1"/>
    <col min="4" max="5" width="8" customWidth="1"/>
    <col min="6" max="6" width="8.42578125" customWidth="1"/>
    <col min="7" max="7" width="11" customWidth="1"/>
    <col min="8" max="8" width="9.5703125" customWidth="1"/>
    <col min="9" max="10" width="8.42578125" customWidth="1"/>
    <col min="11" max="12" width="9" customWidth="1"/>
    <col min="13" max="14" width="12" customWidth="1"/>
    <col min="15" max="15" width="12.42578125" customWidth="1"/>
    <col min="16" max="16" width="19" customWidth="1"/>
    <col min="18" max="21" width="11" hidden="1" customWidth="1"/>
  </cols>
  <sheetData>
    <row r="1" spans="2:21" ht="6" customHeight="1" x14ac:dyDescent="0.25"/>
    <row r="2" spans="2:21" ht="39.75" customHeight="1" x14ac:dyDescent="0.25">
      <c r="B2" s="14" t="s">
        <v>72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2:21" ht="19.5" customHeight="1" x14ac:dyDescent="0.25">
      <c r="B3" s="13" t="s">
        <v>0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pans="2:21" ht="3.75" customHeight="1" x14ac:dyDescent="0.25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2:21" ht="19.5" customHeight="1" x14ac:dyDescent="0.25">
      <c r="B5" s="11" t="s">
        <v>1</v>
      </c>
      <c r="C5" s="11"/>
      <c r="D5" s="10" t="s">
        <v>2</v>
      </c>
      <c r="E5" s="10"/>
      <c r="F5" s="10"/>
      <c r="G5" s="10"/>
      <c r="I5" s="11" t="s">
        <v>3</v>
      </c>
      <c r="J5" s="11"/>
      <c r="K5" s="9">
        <v>1</v>
      </c>
      <c r="L5" s="9"/>
      <c r="M5" s="11" t="s">
        <v>4</v>
      </c>
      <c r="N5" s="11"/>
      <c r="O5" s="9">
        <v>2026</v>
      </c>
      <c r="P5" s="9"/>
    </row>
    <row r="6" spans="2:21" ht="19.5" customHeight="1" x14ac:dyDescent="0.25">
      <c r="B6" s="11" t="s">
        <v>5</v>
      </c>
      <c r="C6" s="11"/>
      <c r="D6" s="10" t="s">
        <v>6</v>
      </c>
      <c r="E6" s="10"/>
      <c r="F6" s="10"/>
      <c r="G6" s="10"/>
      <c r="I6" s="11" t="s">
        <v>7</v>
      </c>
      <c r="J6" s="11"/>
      <c r="K6" s="8" t="str">
        <f>CHOOSE($K$5,"Januar","Februar","März","April","Mai","Juni","Juli","August","September","Oktober","November","Dezember")&amp;" "&amp;$O$5</f>
        <v>Januar 2026</v>
      </c>
      <c r="L6" s="8"/>
      <c r="M6" s="8"/>
      <c r="N6" s="8"/>
      <c r="O6" s="8"/>
      <c r="P6" s="8"/>
    </row>
    <row r="7" spans="2:21" ht="19.5" customHeight="1" x14ac:dyDescent="0.25">
      <c r="B7" s="11" t="s">
        <v>8</v>
      </c>
      <c r="C7" s="11"/>
      <c r="D7" s="10" t="s">
        <v>9</v>
      </c>
      <c r="E7" s="10"/>
      <c r="F7" s="10"/>
      <c r="G7" s="10"/>
      <c r="I7" s="11" t="s">
        <v>10</v>
      </c>
      <c r="J7" s="11"/>
      <c r="K7" s="7">
        <f>Einstellungen!$C$6</f>
        <v>18.5</v>
      </c>
      <c r="L7" s="7"/>
      <c r="M7" s="11" t="s">
        <v>11</v>
      </c>
      <c r="N7" s="11"/>
      <c r="O7" s="6">
        <f>Einstellungen!$C$7</f>
        <v>8</v>
      </c>
      <c r="P7" s="6"/>
    </row>
    <row r="8" spans="2:21" ht="19.5" customHeight="1" x14ac:dyDescent="0.25">
      <c r="B8" s="11" t="s">
        <v>12</v>
      </c>
      <c r="C8" s="11"/>
      <c r="D8" s="10" t="s">
        <v>13</v>
      </c>
      <c r="E8" s="10"/>
      <c r="F8" s="10"/>
      <c r="G8" s="10"/>
    </row>
    <row r="9" spans="2:21" ht="18" customHeight="1" x14ac:dyDescent="0.25">
      <c r="B9" s="5" t="s">
        <v>14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2:21" ht="30" customHeight="1" x14ac:dyDescent="0.25">
      <c r="B10" s="15" t="s">
        <v>15</v>
      </c>
      <c r="C10" s="15" t="s">
        <v>16</v>
      </c>
      <c r="D10" s="16" t="s">
        <v>17</v>
      </c>
      <c r="E10" s="16" t="s">
        <v>18</v>
      </c>
      <c r="F10" s="16" t="s">
        <v>19</v>
      </c>
      <c r="G10" s="15" t="s">
        <v>20</v>
      </c>
      <c r="H10" s="15" t="s">
        <v>21</v>
      </c>
      <c r="I10" s="15" t="s">
        <v>22</v>
      </c>
      <c r="J10" s="16" t="s">
        <v>23</v>
      </c>
      <c r="K10" s="15" t="s">
        <v>24</v>
      </c>
      <c r="L10" s="15" t="s">
        <v>25</v>
      </c>
      <c r="M10" s="15" t="s">
        <v>26</v>
      </c>
      <c r="N10" s="15" t="s">
        <v>27</v>
      </c>
      <c r="O10" s="15" t="s">
        <v>28</v>
      </c>
      <c r="P10" s="16" t="s">
        <v>29</v>
      </c>
    </row>
    <row r="11" spans="2:21" ht="16.5" customHeight="1" x14ac:dyDescent="0.25">
      <c r="B11" s="17">
        <f t="shared" ref="B11:B41" si="0">IFERROR(IF(DAY(DATE($O$5,$K$5,ROW()-10))=ROW()-10,DATE($O$5,$K$5,ROW()-10),""),"")</f>
        <v>46023</v>
      </c>
      <c r="C11" s="18" t="str">
        <f t="shared" ref="C11:C41" si="1">IF($B11="","",CHOOSE(WEEKDAY($B11,2),"Mo","Di","Mi","Do","Fr","Sa","So"))</f>
        <v>Do</v>
      </c>
      <c r="D11" s="19">
        <v>0.375</v>
      </c>
      <c r="E11" s="19">
        <v>0.625</v>
      </c>
      <c r="F11" s="20">
        <v>30</v>
      </c>
      <c r="G11" s="21">
        <f t="shared" ref="G11:G41" si="2">IF(OR($B11="",$D11="",$E11=""),"",MOD($E11-$D11,1)*24-IF($F11="",0,$F11)/60)</f>
        <v>5.5</v>
      </c>
      <c r="H11" s="21">
        <f>IF($G11="","",MIN($G11,Einstellungen!$C$7))</f>
        <v>5.5</v>
      </c>
      <c r="I11" s="21">
        <f>IF($G11="","",MAX(0,$G11-Einstellungen!$C$7))</f>
        <v>0</v>
      </c>
      <c r="J11" s="22"/>
      <c r="K11" s="18" t="str">
        <f t="shared" ref="K11:K41" si="3">IF($B11="","",IF(WEEKDAY($B11,2)=7,"Ja","–"))</f>
        <v>–</v>
      </c>
      <c r="L11" s="18" t="str">
        <f>IF($B11="","",IF(COUNTIF(Einstellungen!$B$15:$B$23,$B11)&gt;0,"Ja","–"))</f>
        <v>Ja</v>
      </c>
      <c r="M11" s="23">
        <f>IF($G11="","",$G11*Einstellungen!$C$6)</f>
        <v>101.75</v>
      </c>
      <c r="N11" s="23">
        <f t="shared" ref="N11:N41" si="4">IF($G11="","",$R11+$S11+$T11+$U11)</f>
        <v>127.1875</v>
      </c>
      <c r="O11" s="24">
        <f t="shared" ref="O11:O41" si="5">IF($G11="","",$M11+$N11)</f>
        <v>228.9375</v>
      </c>
      <c r="P11" s="25" t="s">
        <v>30</v>
      </c>
      <c r="R11" s="26">
        <f>IF($G11="","",$I11*Einstellungen!$C$6*Einstellungen!$C$8)</f>
        <v>0</v>
      </c>
      <c r="S11" s="26">
        <f>IF($G11="","",IF($J11="",0,$J11)*Einstellungen!$C$6*Einstellungen!$C$9)</f>
        <v>0</v>
      </c>
      <c r="T11" s="26">
        <f>IF($G11="","",IF(AND(WEEKDAY($B11,2)=7,COUNTIF(Einstellungen!$B$15:$B$23,$B11)=0),$G11*Einstellungen!$C$6*Einstellungen!$C$10,0))</f>
        <v>0</v>
      </c>
      <c r="U11" s="26">
        <f>IF($G11="","",IF(COUNTIF(Einstellungen!$B$15:$B$23,$B11)&gt;0,$G11*Einstellungen!$C$6*Einstellungen!$C$11,0))</f>
        <v>127.1875</v>
      </c>
    </row>
    <row r="12" spans="2:21" ht="16.5" customHeight="1" x14ac:dyDescent="0.25">
      <c r="B12" s="27">
        <f t="shared" si="0"/>
        <v>46024</v>
      </c>
      <c r="C12" s="28" t="str">
        <f t="shared" si="1"/>
        <v>Fr</v>
      </c>
      <c r="D12" s="19">
        <v>0.33333333333333298</v>
      </c>
      <c r="E12" s="19">
        <v>0.6875</v>
      </c>
      <c r="F12" s="20">
        <v>30</v>
      </c>
      <c r="G12" s="29">
        <f t="shared" si="2"/>
        <v>8.0000000000000089</v>
      </c>
      <c r="H12" s="29">
        <f>IF($G12="","",MIN($G12,Einstellungen!$C$7))</f>
        <v>8</v>
      </c>
      <c r="I12" s="29">
        <f>IF($G12="","",MAX(0,$G12-Einstellungen!$C$7))</f>
        <v>8.8817841970012523E-15</v>
      </c>
      <c r="J12" s="22"/>
      <c r="K12" s="28" t="str">
        <f t="shared" si="3"/>
        <v>–</v>
      </c>
      <c r="L12" s="28" t="str">
        <f>IF($B12="","",IF(COUNTIF(Einstellungen!$B$15:$B$23,$B12)&gt;0,"Ja","–"))</f>
        <v>–</v>
      </c>
      <c r="M12" s="30">
        <f>IF($G12="","",$G12*Einstellungen!$C$6)</f>
        <v>148.00000000000017</v>
      </c>
      <c r="N12" s="30">
        <f t="shared" si="4"/>
        <v>4.1078251911130792E-14</v>
      </c>
      <c r="O12" s="31">
        <f t="shared" si="5"/>
        <v>148.0000000000002</v>
      </c>
      <c r="P12" s="25"/>
      <c r="R12" s="26">
        <f>IF($G12="","",$I12*Einstellungen!$C$6*Einstellungen!$C$8)</f>
        <v>4.1078251911130792E-14</v>
      </c>
      <c r="S12" s="26">
        <f>IF($G12="","",IF($J12="",0,$J12)*Einstellungen!$C$6*Einstellungen!$C$9)</f>
        <v>0</v>
      </c>
      <c r="T12" s="26">
        <f>IF($G12="","",IF(AND(WEEKDAY($B12,2)=7,COUNTIF(Einstellungen!$B$15:$B$23,$B12)=0),$G12*Einstellungen!$C$6*Einstellungen!$C$10,0))</f>
        <v>0</v>
      </c>
      <c r="U12" s="26">
        <f>IF($G12="","",IF(COUNTIF(Einstellungen!$B$15:$B$23,$B12)&gt;0,$G12*Einstellungen!$C$6*Einstellungen!$C$11,0))</f>
        <v>0</v>
      </c>
    </row>
    <row r="13" spans="2:21" ht="16.5" customHeight="1" x14ac:dyDescent="0.25">
      <c r="B13" s="17">
        <f t="shared" si="0"/>
        <v>46025</v>
      </c>
      <c r="C13" s="18" t="str">
        <f t="shared" si="1"/>
        <v>Sa</v>
      </c>
      <c r="D13" s="19"/>
      <c r="E13" s="19"/>
      <c r="F13" s="20"/>
      <c r="G13" s="21" t="str">
        <f t="shared" si="2"/>
        <v/>
      </c>
      <c r="H13" s="21" t="str">
        <f>IF($G13="","",MIN($G13,Einstellungen!$C$7))</f>
        <v/>
      </c>
      <c r="I13" s="21" t="str">
        <f>IF($G13="","",MAX(0,$G13-Einstellungen!$C$7))</f>
        <v/>
      </c>
      <c r="J13" s="22"/>
      <c r="K13" s="18" t="str">
        <f t="shared" si="3"/>
        <v>–</v>
      </c>
      <c r="L13" s="18" t="str">
        <f>IF($B13="","",IF(COUNTIF(Einstellungen!$B$15:$B$23,$B13)&gt;0,"Ja","–"))</f>
        <v>–</v>
      </c>
      <c r="M13" s="23" t="str">
        <f>IF($G13="","",$G13*Einstellungen!$C$6)</f>
        <v/>
      </c>
      <c r="N13" s="23" t="str">
        <f t="shared" si="4"/>
        <v/>
      </c>
      <c r="O13" s="24" t="str">
        <f t="shared" si="5"/>
        <v/>
      </c>
      <c r="P13" s="25"/>
      <c r="R13" s="26" t="str">
        <f>IF($G13="","",$I13*Einstellungen!$C$6*Einstellungen!$C$8)</f>
        <v/>
      </c>
      <c r="S13" s="26" t="str">
        <f>IF($G13="","",IF($J13="",0,$J13)*Einstellungen!$C$6*Einstellungen!$C$9)</f>
        <v/>
      </c>
      <c r="T13" s="26" t="str">
        <f>IF($G13="","",IF(AND(WEEKDAY($B13,2)=7,COUNTIF(Einstellungen!$B$15:$B$23,$B13)=0),$G13*Einstellungen!$C$6*Einstellungen!$C$10,0))</f>
        <v/>
      </c>
      <c r="U13" s="26" t="str">
        <f>IF($G13="","",IF(COUNTIF(Einstellungen!$B$15:$B$23,$B13)&gt;0,$G13*Einstellungen!$C$6*Einstellungen!$C$11,0))</f>
        <v/>
      </c>
    </row>
    <row r="14" spans="2:21" ht="16.5" customHeight="1" x14ac:dyDescent="0.25">
      <c r="B14" s="27">
        <f t="shared" si="0"/>
        <v>46026</v>
      </c>
      <c r="C14" s="28" t="str">
        <f t="shared" si="1"/>
        <v>So</v>
      </c>
      <c r="D14" s="19"/>
      <c r="E14" s="19"/>
      <c r="F14" s="20"/>
      <c r="G14" s="29" t="str">
        <f t="shared" si="2"/>
        <v/>
      </c>
      <c r="H14" s="29" t="str">
        <f>IF($G14="","",MIN($G14,Einstellungen!$C$7))</f>
        <v/>
      </c>
      <c r="I14" s="29" t="str">
        <f>IF($G14="","",MAX(0,$G14-Einstellungen!$C$7))</f>
        <v/>
      </c>
      <c r="J14" s="22"/>
      <c r="K14" s="28" t="str">
        <f t="shared" si="3"/>
        <v>Ja</v>
      </c>
      <c r="L14" s="28" t="str">
        <f>IF($B14="","",IF(COUNTIF(Einstellungen!$B$15:$B$23,$B14)&gt;0,"Ja","–"))</f>
        <v>–</v>
      </c>
      <c r="M14" s="30" t="str">
        <f>IF($G14="","",$G14*Einstellungen!$C$6)</f>
        <v/>
      </c>
      <c r="N14" s="30" t="str">
        <f t="shared" si="4"/>
        <v/>
      </c>
      <c r="O14" s="31" t="str">
        <f t="shared" si="5"/>
        <v/>
      </c>
      <c r="P14" s="25"/>
      <c r="R14" s="26" t="str">
        <f>IF($G14="","",$I14*Einstellungen!$C$6*Einstellungen!$C$8)</f>
        <v/>
      </c>
      <c r="S14" s="26" t="str">
        <f>IF($G14="","",IF($J14="",0,$J14)*Einstellungen!$C$6*Einstellungen!$C$9)</f>
        <v/>
      </c>
      <c r="T14" s="26" t="str">
        <f>IF($G14="","",IF(AND(WEEKDAY($B14,2)=7,COUNTIF(Einstellungen!$B$15:$B$23,$B14)=0),$G14*Einstellungen!$C$6*Einstellungen!$C$10,0))</f>
        <v/>
      </c>
      <c r="U14" s="26" t="str">
        <f>IF($G14="","",IF(COUNTIF(Einstellungen!$B$15:$B$23,$B14)&gt;0,$G14*Einstellungen!$C$6*Einstellungen!$C$11,0))</f>
        <v/>
      </c>
    </row>
    <row r="15" spans="2:21" ht="16.5" customHeight="1" x14ac:dyDescent="0.25">
      <c r="B15" s="17">
        <f t="shared" si="0"/>
        <v>46027</v>
      </c>
      <c r="C15" s="18" t="str">
        <f t="shared" si="1"/>
        <v>Mo</v>
      </c>
      <c r="D15" s="19">
        <v>0.33333333333333298</v>
      </c>
      <c r="E15" s="19">
        <v>0.70833333333333304</v>
      </c>
      <c r="F15" s="20">
        <v>45</v>
      </c>
      <c r="G15" s="21">
        <f t="shared" si="2"/>
        <v>8.2500000000000018</v>
      </c>
      <c r="H15" s="21">
        <f>IF($G15="","",MIN($G15,Einstellungen!$C$7))</f>
        <v>8</v>
      </c>
      <c r="I15" s="21">
        <f>IF($G15="","",MAX(0,$G15-Einstellungen!$C$7))</f>
        <v>0.25000000000000178</v>
      </c>
      <c r="J15" s="22"/>
      <c r="K15" s="18" t="str">
        <f t="shared" si="3"/>
        <v>–</v>
      </c>
      <c r="L15" s="18" t="str">
        <f>IF($B15="","",IF(COUNTIF(Einstellungen!$B$15:$B$23,$B15)&gt;0,"Ja","–"))</f>
        <v>–</v>
      </c>
      <c r="M15" s="23">
        <f>IF($G15="","",$G15*Einstellungen!$C$6)</f>
        <v>152.62500000000003</v>
      </c>
      <c r="N15" s="23">
        <f t="shared" si="4"/>
        <v>1.1562500000000082</v>
      </c>
      <c r="O15" s="24">
        <f t="shared" si="5"/>
        <v>153.78125000000003</v>
      </c>
      <c r="P15" s="25"/>
      <c r="R15" s="26">
        <f>IF($G15="","",$I15*Einstellungen!$C$6*Einstellungen!$C$8)</f>
        <v>1.1562500000000082</v>
      </c>
      <c r="S15" s="26">
        <f>IF($G15="","",IF($J15="",0,$J15)*Einstellungen!$C$6*Einstellungen!$C$9)</f>
        <v>0</v>
      </c>
      <c r="T15" s="26">
        <f>IF($G15="","",IF(AND(WEEKDAY($B15,2)=7,COUNTIF(Einstellungen!$B$15:$B$23,$B15)=0),$G15*Einstellungen!$C$6*Einstellungen!$C$10,0))</f>
        <v>0</v>
      </c>
      <c r="U15" s="26">
        <f>IF($G15="","",IF(COUNTIF(Einstellungen!$B$15:$B$23,$B15)&gt;0,$G15*Einstellungen!$C$6*Einstellungen!$C$11,0))</f>
        <v>0</v>
      </c>
    </row>
    <row r="16" spans="2:21" ht="16.5" customHeight="1" x14ac:dyDescent="0.25">
      <c r="B16" s="27">
        <f t="shared" si="0"/>
        <v>46028</v>
      </c>
      <c r="C16" s="28" t="str">
        <f t="shared" si="1"/>
        <v>Di</v>
      </c>
      <c r="D16" s="19">
        <v>0.33333333333333298</v>
      </c>
      <c r="E16" s="19">
        <v>0.6875</v>
      </c>
      <c r="F16" s="20">
        <v>30</v>
      </c>
      <c r="G16" s="29">
        <f t="shared" si="2"/>
        <v>8.0000000000000089</v>
      </c>
      <c r="H16" s="29">
        <f>IF($G16="","",MIN($G16,Einstellungen!$C$7))</f>
        <v>8</v>
      </c>
      <c r="I16" s="29">
        <f>IF($G16="","",MAX(0,$G16-Einstellungen!$C$7))</f>
        <v>8.8817841970012523E-15</v>
      </c>
      <c r="J16" s="22"/>
      <c r="K16" s="28" t="str">
        <f t="shared" si="3"/>
        <v>–</v>
      </c>
      <c r="L16" s="28" t="str">
        <f>IF($B16="","",IF(COUNTIF(Einstellungen!$B$15:$B$23,$B16)&gt;0,"Ja","–"))</f>
        <v>–</v>
      </c>
      <c r="M16" s="30">
        <f>IF($G16="","",$G16*Einstellungen!$C$6)</f>
        <v>148.00000000000017</v>
      </c>
      <c r="N16" s="30">
        <f t="shared" si="4"/>
        <v>4.1078251911130792E-14</v>
      </c>
      <c r="O16" s="31">
        <f t="shared" si="5"/>
        <v>148.0000000000002</v>
      </c>
      <c r="P16" s="25"/>
      <c r="R16" s="26">
        <f>IF($G16="","",$I16*Einstellungen!$C$6*Einstellungen!$C$8)</f>
        <v>4.1078251911130792E-14</v>
      </c>
      <c r="S16" s="26">
        <f>IF($G16="","",IF($J16="",0,$J16)*Einstellungen!$C$6*Einstellungen!$C$9)</f>
        <v>0</v>
      </c>
      <c r="T16" s="26">
        <f>IF($G16="","",IF(AND(WEEKDAY($B16,2)=7,COUNTIF(Einstellungen!$B$15:$B$23,$B16)=0),$G16*Einstellungen!$C$6*Einstellungen!$C$10,0))</f>
        <v>0</v>
      </c>
      <c r="U16" s="26">
        <f>IF($G16="","",IF(COUNTIF(Einstellungen!$B$15:$B$23,$B16)&gt;0,$G16*Einstellungen!$C$6*Einstellungen!$C$11,0))</f>
        <v>0</v>
      </c>
    </row>
    <row r="17" spans="2:21" ht="16.5" customHeight="1" x14ac:dyDescent="0.25">
      <c r="B17" s="17">
        <f t="shared" si="0"/>
        <v>46029</v>
      </c>
      <c r="C17" s="18" t="str">
        <f t="shared" si="1"/>
        <v>Mi</v>
      </c>
      <c r="D17" s="19">
        <v>0.33333333333333298</v>
      </c>
      <c r="E17" s="19">
        <v>0.75</v>
      </c>
      <c r="F17" s="20">
        <v>45</v>
      </c>
      <c r="G17" s="21">
        <f t="shared" si="2"/>
        <v>9.2500000000000089</v>
      </c>
      <c r="H17" s="21">
        <f>IF($G17="","",MIN($G17,Einstellungen!$C$7))</f>
        <v>8</v>
      </c>
      <c r="I17" s="21">
        <f>IF($G17="","",MAX(0,$G17-Einstellungen!$C$7))</f>
        <v>1.2500000000000089</v>
      </c>
      <c r="J17" s="22"/>
      <c r="K17" s="18" t="str">
        <f t="shared" si="3"/>
        <v>–</v>
      </c>
      <c r="L17" s="18" t="str">
        <f>IF($B17="","",IF(COUNTIF(Einstellungen!$B$15:$B$23,$B17)&gt;0,"Ja","–"))</f>
        <v>–</v>
      </c>
      <c r="M17" s="23">
        <f>IF($G17="","",$G17*Einstellungen!$C$6)</f>
        <v>171.12500000000017</v>
      </c>
      <c r="N17" s="23">
        <f t="shared" si="4"/>
        <v>5.7812500000000409</v>
      </c>
      <c r="O17" s="24">
        <f t="shared" si="5"/>
        <v>176.9062500000002</v>
      </c>
      <c r="P17" s="25" t="s">
        <v>31</v>
      </c>
      <c r="R17" s="26">
        <f>IF($G17="","",$I17*Einstellungen!$C$6*Einstellungen!$C$8)</f>
        <v>5.7812500000000409</v>
      </c>
      <c r="S17" s="26">
        <f>IF($G17="","",IF($J17="",0,$J17)*Einstellungen!$C$6*Einstellungen!$C$9)</f>
        <v>0</v>
      </c>
      <c r="T17" s="26">
        <f>IF($G17="","",IF(AND(WEEKDAY($B17,2)=7,COUNTIF(Einstellungen!$B$15:$B$23,$B17)=0),$G17*Einstellungen!$C$6*Einstellungen!$C$10,0))</f>
        <v>0</v>
      </c>
      <c r="U17" s="26">
        <f>IF($G17="","",IF(COUNTIF(Einstellungen!$B$15:$B$23,$B17)&gt;0,$G17*Einstellungen!$C$6*Einstellungen!$C$11,0))</f>
        <v>0</v>
      </c>
    </row>
    <row r="18" spans="2:21" ht="16.5" customHeight="1" x14ac:dyDescent="0.25">
      <c r="B18" s="27">
        <f t="shared" si="0"/>
        <v>46030</v>
      </c>
      <c r="C18" s="28" t="str">
        <f t="shared" si="1"/>
        <v>Do</v>
      </c>
      <c r="D18" s="19">
        <v>0.33333333333333298</v>
      </c>
      <c r="E18" s="19">
        <v>0.6875</v>
      </c>
      <c r="F18" s="20">
        <v>30</v>
      </c>
      <c r="G18" s="29">
        <f t="shared" si="2"/>
        <v>8.0000000000000089</v>
      </c>
      <c r="H18" s="29">
        <f>IF($G18="","",MIN($G18,Einstellungen!$C$7))</f>
        <v>8</v>
      </c>
      <c r="I18" s="29">
        <f>IF($G18="","",MAX(0,$G18-Einstellungen!$C$7))</f>
        <v>8.8817841970012523E-15</v>
      </c>
      <c r="J18" s="22"/>
      <c r="K18" s="28" t="str">
        <f t="shared" si="3"/>
        <v>–</v>
      </c>
      <c r="L18" s="28" t="str">
        <f>IF($B18="","",IF(COUNTIF(Einstellungen!$B$15:$B$23,$B18)&gt;0,"Ja","–"))</f>
        <v>–</v>
      </c>
      <c r="M18" s="30">
        <f>IF($G18="","",$G18*Einstellungen!$C$6)</f>
        <v>148.00000000000017</v>
      </c>
      <c r="N18" s="30">
        <f t="shared" si="4"/>
        <v>4.1078251911130792E-14</v>
      </c>
      <c r="O18" s="31">
        <f t="shared" si="5"/>
        <v>148.0000000000002</v>
      </c>
      <c r="P18" s="25"/>
      <c r="R18" s="26">
        <f>IF($G18="","",$I18*Einstellungen!$C$6*Einstellungen!$C$8)</f>
        <v>4.1078251911130792E-14</v>
      </c>
      <c r="S18" s="26">
        <f>IF($G18="","",IF($J18="",0,$J18)*Einstellungen!$C$6*Einstellungen!$C$9)</f>
        <v>0</v>
      </c>
      <c r="T18" s="26">
        <f>IF($G18="","",IF(AND(WEEKDAY($B18,2)=7,COUNTIF(Einstellungen!$B$15:$B$23,$B18)=0),$G18*Einstellungen!$C$6*Einstellungen!$C$10,0))</f>
        <v>0</v>
      </c>
      <c r="U18" s="26">
        <f>IF($G18="","",IF(COUNTIF(Einstellungen!$B$15:$B$23,$B18)&gt;0,$G18*Einstellungen!$C$6*Einstellungen!$C$11,0))</f>
        <v>0</v>
      </c>
    </row>
    <row r="19" spans="2:21" ht="16.5" customHeight="1" x14ac:dyDescent="0.25">
      <c r="B19" s="17">
        <f t="shared" si="0"/>
        <v>46031</v>
      </c>
      <c r="C19" s="18" t="str">
        <f t="shared" si="1"/>
        <v>Fr</v>
      </c>
      <c r="D19" s="19">
        <v>0.33333333333333298</v>
      </c>
      <c r="E19" s="19">
        <v>0.66666666666666696</v>
      </c>
      <c r="F19" s="20">
        <v>30</v>
      </c>
      <c r="G19" s="21">
        <f t="shared" si="2"/>
        <v>7.500000000000016</v>
      </c>
      <c r="H19" s="21">
        <f>IF($G19="","",MIN($G19,Einstellungen!$C$7))</f>
        <v>7.500000000000016</v>
      </c>
      <c r="I19" s="21">
        <f>IF($G19="","",MAX(0,$G19-Einstellungen!$C$7))</f>
        <v>0</v>
      </c>
      <c r="J19" s="22"/>
      <c r="K19" s="18" t="str">
        <f t="shared" si="3"/>
        <v>–</v>
      </c>
      <c r="L19" s="18" t="str">
        <f>IF($B19="","",IF(COUNTIF(Einstellungen!$B$15:$B$23,$B19)&gt;0,"Ja","–"))</f>
        <v>–</v>
      </c>
      <c r="M19" s="23">
        <f>IF($G19="","",$G19*Einstellungen!$C$6)</f>
        <v>138.75000000000028</v>
      </c>
      <c r="N19" s="23">
        <f t="shared" si="4"/>
        <v>0</v>
      </c>
      <c r="O19" s="24">
        <f t="shared" si="5"/>
        <v>138.75000000000028</v>
      </c>
      <c r="P19" s="25"/>
      <c r="R19" s="26">
        <f>IF($G19="","",$I19*Einstellungen!$C$6*Einstellungen!$C$8)</f>
        <v>0</v>
      </c>
      <c r="S19" s="26">
        <f>IF($G19="","",IF($J19="",0,$J19)*Einstellungen!$C$6*Einstellungen!$C$9)</f>
        <v>0</v>
      </c>
      <c r="T19" s="26">
        <f>IF($G19="","",IF(AND(WEEKDAY($B19,2)=7,COUNTIF(Einstellungen!$B$15:$B$23,$B19)=0),$G19*Einstellungen!$C$6*Einstellungen!$C$10,0))</f>
        <v>0</v>
      </c>
      <c r="U19" s="26">
        <f>IF($G19="","",IF(COUNTIF(Einstellungen!$B$15:$B$23,$B19)&gt;0,$G19*Einstellungen!$C$6*Einstellungen!$C$11,0))</f>
        <v>0</v>
      </c>
    </row>
    <row r="20" spans="2:21" ht="16.5" customHeight="1" x14ac:dyDescent="0.25">
      <c r="B20" s="27">
        <f t="shared" si="0"/>
        <v>46032</v>
      </c>
      <c r="C20" s="28" t="str">
        <f t="shared" si="1"/>
        <v>Sa</v>
      </c>
      <c r="D20" s="19"/>
      <c r="E20" s="19"/>
      <c r="F20" s="20"/>
      <c r="G20" s="29" t="str">
        <f t="shared" si="2"/>
        <v/>
      </c>
      <c r="H20" s="29" t="str">
        <f>IF($G20="","",MIN($G20,Einstellungen!$C$7))</f>
        <v/>
      </c>
      <c r="I20" s="29" t="str">
        <f>IF($G20="","",MAX(0,$G20-Einstellungen!$C$7))</f>
        <v/>
      </c>
      <c r="J20" s="22"/>
      <c r="K20" s="28" t="str">
        <f t="shared" si="3"/>
        <v>–</v>
      </c>
      <c r="L20" s="28" t="str">
        <f>IF($B20="","",IF(COUNTIF(Einstellungen!$B$15:$B$23,$B20)&gt;0,"Ja","–"))</f>
        <v>–</v>
      </c>
      <c r="M20" s="30" t="str">
        <f>IF($G20="","",$G20*Einstellungen!$C$6)</f>
        <v/>
      </c>
      <c r="N20" s="30" t="str">
        <f t="shared" si="4"/>
        <v/>
      </c>
      <c r="O20" s="31" t="str">
        <f t="shared" si="5"/>
        <v/>
      </c>
      <c r="P20" s="25"/>
      <c r="R20" s="26" t="str">
        <f>IF($G20="","",$I20*Einstellungen!$C$6*Einstellungen!$C$8)</f>
        <v/>
      </c>
      <c r="S20" s="26" t="str">
        <f>IF($G20="","",IF($J20="",0,$J20)*Einstellungen!$C$6*Einstellungen!$C$9)</f>
        <v/>
      </c>
      <c r="T20" s="26" t="str">
        <f>IF($G20="","",IF(AND(WEEKDAY($B20,2)=7,COUNTIF(Einstellungen!$B$15:$B$23,$B20)=0),$G20*Einstellungen!$C$6*Einstellungen!$C$10,0))</f>
        <v/>
      </c>
      <c r="U20" s="26" t="str">
        <f>IF($G20="","",IF(COUNTIF(Einstellungen!$B$15:$B$23,$B20)&gt;0,$G20*Einstellungen!$C$6*Einstellungen!$C$11,0))</f>
        <v/>
      </c>
    </row>
    <row r="21" spans="2:21" ht="16.5" customHeight="1" x14ac:dyDescent="0.25">
      <c r="B21" s="17">
        <f t="shared" si="0"/>
        <v>46033</v>
      </c>
      <c r="C21" s="18" t="str">
        <f t="shared" si="1"/>
        <v>So</v>
      </c>
      <c r="D21" s="19">
        <v>0.41666666666666702</v>
      </c>
      <c r="E21" s="19">
        <v>0.625</v>
      </c>
      <c r="F21" s="20">
        <v>30</v>
      </c>
      <c r="G21" s="21">
        <f t="shared" si="2"/>
        <v>4.4999999999999911</v>
      </c>
      <c r="H21" s="21">
        <f>IF($G21="","",MIN($G21,Einstellungen!$C$7))</f>
        <v>4.4999999999999911</v>
      </c>
      <c r="I21" s="21">
        <f>IF($G21="","",MAX(0,$G21-Einstellungen!$C$7))</f>
        <v>0</v>
      </c>
      <c r="J21" s="22"/>
      <c r="K21" s="18" t="str">
        <f t="shared" si="3"/>
        <v>Ja</v>
      </c>
      <c r="L21" s="18" t="str">
        <f>IF($B21="","",IF(COUNTIF(Einstellungen!$B$15:$B$23,$B21)&gt;0,"Ja","–"))</f>
        <v>–</v>
      </c>
      <c r="M21" s="23">
        <f>IF($G21="","",$G21*Einstellungen!$C$6)</f>
        <v>83.249999999999829</v>
      </c>
      <c r="N21" s="23">
        <f t="shared" si="4"/>
        <v>41.624999999999915</v>
      </c>
      <c r="O21" s="24">
        <f t="shared" si="5"/>
        <v>124.87499999999974</v>
      </c>
      <c r="P21" s="25" t="s">
        <v>32</v>
      </c>
      <c r="R21" s="26">
        <f>IF($G21="","",$I21*Einstellungen!$C$6*Einstellungen!$C$8)</f>
        <v>0</v>
      </c>
      <c r="S21" s="26">
        <f>IF($G21="","",IF($J21="",0,$J21)*Einstellungen!$C$6*Einstellungen!$C$9)</f>
        <v>0</v>
      </c>
      <c r="T21" s="26">
        <f>IF($G21="","",IF(AND(WEEKDAY($B21,2)=7,COUNTIF(Einstellungen!$B$15:$B$23,$B21)=0),$G21*Einstellungen!$C$6*Einstellungen!$C$10,0))</f>
        <v>41.624999999999915</v>
      </c>
      <c r="U21" s="26">
        <f>IF($G21="","",IF(COUNTIF(Einstellungen!$B$15:$B$23,$B21)&gt;0,$G21*Einstellungen!$C$6*Einstellungen!$C$11,0))</f>
        <v>0</v>
      </c>
    </row>
    <row r="22" spans="2:21" ht="16.5" customHeight="1" x14ac:dyDescent="0.25">
      <c r="B22" s="27">
        <f t="shared" si="0"/>
        <v>46034</v>
      </c>
      <c r="C22" s="28" t="str">
        <f t="shared" si="1"/>
        <v>Mo</v>
      </c>
      <c r="D22" s="19">
        <v>0.25</v>
      </c>
      <c r="E22" s="19">
        <v>0.60416666666666696</v>
      </c>
      <c r="F22" s="20">
        <v>30</v>
      </c>
      <c r="G22" s="29">
        <f t="shared" si="2"/>
        <v>8.0000000000000071</v>
      </c>
      <c r="H22" s="29">
        <f>IF($G22="","",MIN($G22,Einstellungen!$C$7))</f>
        <v>8</v>
      </c>
      <c r="I22" s="29">
        <f>IF($G22="","",MAX(0,$G22-Einstellungen!$C$7))</f>
        <v>7.1054273576010019E-15</v>
      </c>
      <c r="J22" s="22"/>
      <c r="K22" s="28" t="str">
        <f t="shared" si="3"/>
        <v>–</v>
      </c>
      <c r="L22" s="28" t="str">
        <f>IF($B22="","",IF(COUNTIF(Einstellungen!$B$15:$B$23,$B22)&gt;0,"Ja","–"))</f>
        <v>–</v>
      </c>
      <c r="M22" s="30">
        <f>IF($G22="","",$G22*Einstellungen!$C$6)</f>
        <v>148.00000000000014</v>
      </c>
      <c r="N22" s="30">
        <f t="shared" si="4"/>
        <v>3.2862601528904634E-14</v>
      </c>
      <c r="O22" s="31">
        <f t="shared" si="5"/>
        <v>148.00000000000017</v>
      </c>
      <c r="P22" s="25"/>
      <c r="R22" s="26">
        <f>IF($G22="","",$I22*Einstellungen!$C$6*Einstellungen!$C$8)</f>
        <v>3.2862601528904634E-14</v>
      </c>
      <c r="S22" s="26">
        <f>IF($G22="","",IF($J22="",0,$J22)*Einstellungen!$C$6*Einstellungen!$C$9)</f>
        <v>0</v>
      </c>
      <c r="T22" s="26">
        <f>IF($G22="","",IF(AND(WEEKDAY($B22,2)=7,COUNTIF(Einstellungen!$B$15:$B$23,$B22)=0),$G22*Einstellungen!$C$6*Einstellungen!$C$10,0))</f>
        <v>0</v>
      </c>
      <c r="U22" s="26">
        <f>IF($G22="","",IF(COUNTIF(Einstellungen!$B$15:$B$23,$B22)&gt;0,$G22*Einstellungen!$C$6*Einstellungen!$C$11,0))</f>
        <v>0</v>
      </c>
    </row>
    <row r="23" spans="2:21" ht="16.5" customHeight="1" x14ac:dyDescent="0.25">
      <c r="B23" s="17">
        <f t="shared" si="0"/>
        <v>46035</v>
      </c>
      <c r="C23" s="18" t="str">
        <f t="shared" si="1"/>
        <v>Di</v>
      </c>
      <c r="D23" s="19">
        <v>0.33333333333333298</v>
      </c>
      <c r="E23" s="19">
        <v>0.6875</v>
      </c>
      <c r="F23" s="20">
        <v>30</v>
      </c>
      <c r="G23" s="21">
        <f t="shared" si="2"/>
        <v>8.0000000000000089</v>
      </c>
      <c r="H23" s="21">
        <f>IF($G23="","",MIN($G23,Einstellungen!$C$7))</f>
        <v>8</v>
      </c>
      <c r="I23" s="21">
        <f>IF($G23="","",MAX(0,$G23-Einstellungen!$C$7))</f>
        <v>8.8817841970012523E-15</v>
      </c>
      <c r="J23" s="22"/>
      <c r="K23" s="18" t="str">
        <f t="shared" si="3"/>
        <v>–</v>
      </c>
      <c r="L23" s="18" t="str">
        <f>IF($B23="","",IF(COUNTIF(Einstellungen!$B$15:$B$23,$B23)&gt;0,"Ja","–"))</f>
        <v>–</v>
      </c>
      <c r="M23" s="23">
        <f>IF($G23="","",$G23*Einstellungen!$C$6)</f>
        <v>148.00000000000017</v>
      </c>
      <c r="N23" s="23">
        <f t="shared" si="4"/>
        <v>4.1078251911130792E-14</v>
      </c>
      <c r="O23" s="24">
        <f t="shared" si="5"/>
        <v>148.0000000000002</v>
      </c>
      <c r="P23" s="25"/>
      <c r="R23" s="26">
        <f>IF($G23="","",$I23*Einstellungen!$C$6*Einstellungen!$C$8)</f>
        <v>4.1078251911130792E-14</v>
      </c>
      <c r="S23" s="26">
        <f>IF($G23="","",IF($J23="",0,$J23)*Einstellungen!$C$6*Einstellungen!$C$9)</f>
        <v>0</v>
      </c>
      <c r="T23" s="26">
        <f>IF($G23="","",IF(AND(WEEKDAY($B23,2)=7,COUNTIF(Einstellungen!$B$15:$B$23,$B23)=0),$G23*Einstellungen!$C$6*Einstellungen!$C$10,0))</f>
        <v>0</v>
      </c>
      <c r="U23" s="26">
        <f>IF($G23="","",IF(COUNTIF(Einstellungen!$B$15:$B$23,$B23)&gt;0,$G23*Einstellungen!$C$6*Einstellungen!$C$11,0))</f>
        <v>0</v>
      </c>
    </row>
    <row r="24" spans="2:21" ht="16.5" customHeight="1" x14ac:dyDescent="0.25">
      <c r="B24" s="27">
        <f t="shared" si="0"/>
        <v>46036</v>
      </c>
      <c r="C24" s="28" t="str">
        <f t="shared" si="1"/>
        <v>Mi</v>
      </c>
      <c r="D24" s="19">
        <v>0.33333333333333298</v>
      </c>
      <c r="E24" s="19">
        <v>0.6875</v>
      </c>
      <c r="F24" s="20">
        <v>30</v>
      </c>
      <c r="G24" s="29">
        <f t="shared" si="2"/>
        <v>8.0000000000000089</v>
      </c>
      <c r="H24" s="29">
        <f>IF($G24="","",MIN($G24,Einstellungen!$C$7))</f>
        <v>8</v>
      </c>
      <c r="I24" s="29">
        <f>IF($G24="","",MAX(0,$G24-Einstellungen!$C$7))</f>
        <v>8.8817841970012523E-15</v>
      </c>
      <c r="J24" s="22"/>
      <c r="K24" s="28" t="str">
        <f t="shared" si="3"/>
        <v>–</v>
      </c>
      <c r="L24" s="28" t="str">
        <f>IF($B24="","",IF(COUNTIF(Einstellungen!$B$15:$B$23,$B24)&gt;0,"Ja","–"))</f>
        <v>–</v>
      </c>
      <c r="M24" s="30">
        <f>IF($G24="","",$G24*Einstellungen!$C$6)</f>
        <v>148.00000000000017</v>
      </c>
      <c r="N24" s="30">
        <f t="shared" si="4"/>
        <v>4.1078251911130792E-14</v>
      </c>
      <c r="O24" s="31">
        <f t="shared" si="5"/>
        <v>148.0000000000002</v>
      </c>
      <c r="P24" s="25"/>
      <c r="R24" s="26">
        <f>IF($G24="","",$I24*Einstellungen!$C$6*Einstellungen!$C$8)</f>
        <v>4.1078251911130792E-14</v>
      </c>
      <c r="S24" s="26">
        <f>IF($G24="","",IF($J24="",0,$J24)*Einstellungen!$C$6*Einstellungen!$C$9)</f>
        <v>0</v>
      </c>
      <c r="T24" s="26">
        <f>IF($G24="","",IF(AND(WEEKDAY($B24,2)=7,COUNTIF(Einstellungen!$B$15:$B$23,$B24)=0),$G24*Einstellungen!$C$6*Einstellungen!$C$10,0))</f>
        <v>0</v>
      </c>
      <c r="U24" s="26">
        <f>IF($G24="","",IF(COUNTIF(Einstellungen!$B$15:$B$23,$B24)&gt;0,$G24*Einstellungen!$C$6*Einstellungen!$C$11,0))</f>
        <v>0</v>
      </c>
    </row>
    <row r="25" spans="2:21" ht="16.5" customHeight="1" x14ac:dyDescent="0.25">
      <c r="B25" s="17">
        <f t="shared" si="0"/>
        <v>46037</v>
      </c>
      <c r="C25" s="18" t="str">
        <f t="shared" si="1"/>
        <v>Do</v>
      </c>
      <c r="D25" s="19">
        <v>0.91666666666666696</v>
      </c>
      <c r="E25" s="19">
        <v>0.25</v>
      </c>
      <c r="F25" s="20">
        <v>45</v>
      </c>
      <c r="G25" s="21">
        <f t="shared" si="2"/>
        <v>7.2499999999999929</v>
      </c>
      <c r="H25" s="21">
        <f>IF($G25="","",MIN($G25,Einstellungen!$C$7))</f>
        <v>7.2499999999999929</v>
      </c>
      <c r="I25" s="21">
        <f>IF($G25="","",MAX(0,$G25-Einstellungen!$C$7))</f>
        <v>0</v>
      </c>
      <c r="J25" s="22">
        <v>7</v>
      </c>
      <c r="K25" s="18" t="str">
        <f t="shared" si="3"/>
        <v>–</v>
      </c>
      <c r="L25" s="18" t="str">
        <f>IF($B25="","",IF(COUNTIF(Einstellungen!$B$15:$B$23,$B25)&gt;0,"Ja","–"))</f>
        <v>–</v>
      </c>
      <c r="M25" s="23">
        <f>IF($G25="","",$G25*Einstellungen!$C$6)</f>
        <v>134.12499999999986</v>
      </c>
      <c r="N25" s="23">
        <f t="shared" si="4"/>
        <v>32.375</v>
      </c>
      <c r="O25" s="24">
        <f t="shared" si="5"/>
        <v>166.49999999999986</v>
      </c>
      <c r="P25" s="25" t="s">
        <v>33</v>
      </c>
      <c r="R25" s="26">
        <f>IF($G25="","",$I25*Einstellungen!$C$6*Einstellungen!$C$8)</f>
        <v>0</v>
      </c>
      <c r="S25" s="26">
        <f>IF($G25="","",IF($J25="",0,$J25)*Einstellungen!$C$6*Einstellungen!$C$9)</f>
        <v>32.375</v>
      </c>
      <c r="T25" s="26">
        <f>IF($G25="","",IF(AND(WEEKDAY($B25,2)=7,COUNTIF(Einstellungen!$B$15:$B$23,$B25)=0),$G25*Einstellungen!$C$6*Einstellungen!$C$10,0))</f>
        <v>0</v>
      </c>
      <c r="U25" s="26">
        <f>IF($G25="","",IF(COUNTIF(Einstellungen!$B$15:$B$23,$B25)&gt;0,$G25*Einstellungen!$C$6*Einstellungen!$C$11,0))</f>
        <v>0</v>
      </c>
    </row>
    <row r="26" spans="2:21" ht="16.5" customHeight="1" x14ac:dyDescent="0.25">
      <c r="B26" s="27">
        <f t="shared" si="0"/>
        <v>46038</v>
      </c>
      <c r="C26" s="28" t="str">
        <f t="shared" si="1"/>
        <v>Fr</v>
      </c>
      <c r="D26" s="19">
        <v>0.33333333333333298</v>
      </c>
      <c r="E26" s="19">
        <v>0.6875</v>
      </c>
      <c r="F26" s="20">
        <v>30</v>
      </c>
      <c r="G26" s="29">
        <f t="shared" si="2"/>
        <v>8.0000000000000089</v>
      </c>
      <c r="H26" s="29">
        <f>IF($G26="","",MIN($G26,Einstellungen!$C$7))</f>
        <v>8</v>
      </c>
      <c r="I26" s="29">
        <f>IF($G26="","",MAX(0,$G26-Einstellungen!$C$7))</f>
        <v>8.8817841970012523E-15</v>
      </c>
      <c r="J26" s="22"/>
      <c r="K26" s="28" t="str">
        <f t="shared" si="3"/>
        <v>–</v>
      </c>
      <c r="L26" s="28" t="str">
        <f>IF($B26="","",IF(COUNTIF(Einstellungen!$B$15:$B$23,$B26)&gt;0,"Ja","–"))</f>
        <v>–</v>
      </c>
      <c r="M26" s="30">
        <f>IF($G26="","",$G26*Einstellungen!$C$6)</f>
        <v>148.00000000000017</v>
      </c>
      <c r="N26" s="30">
        <f t="shared" si="4"/>
        <v>4.1078251911130792E-14</v>
      </c>
      <c r="O26" s="31">
        <f t="shared" si="5"/>
        <v>148.0000000000002</v>
      </c>
      <c r="P26" s="25"/>
      <c r="R26" s="26">
        <f>IF($G26="","",$I26*Einstellungen!$C$6*Einstellungen!$C$8)</f>
        <v>4.1078251911130792E-14</v>
      </c>
      <c r="S26" s="26">
        <f>IF($G26="","",IF($J26="",0,$J26)*Einstellungen!$C$6*Einstellungen!$C$9)</f>
        <v>0</v>
      </c>
      <c r="T26" s="26">
        <f>IF($G26="","",IF(AND(WEEKDAY($B26,2)=7,COUNTIF(Einstellungen!$B$15:$B$23,$B26)=0),$G26*Einstellungen!$C$6*Einstellungen!$C$10,0))</f>
        <v>0</v>
      </c>
      <c r="U26" s="26">
        <f>IF($G26="","",IF(COUNTIF(Einstellungen!$B$15:$B$23,$B26)&gt;0,$G26*Einstellungen!$C$6*Einstellungen!$C$11,0))</f>
        <v>0</v>
      </c>
    </row>
    <row r="27" spans="2:21" ht="16.5" customHeight="1" x14ac:dyDescent="0.25">
      <c r="B27" s="17">
        <f t="shared" si="0"/>
        <v>46039</v>
      </c>
      <c r="C27" s="18" t="str">
        <f t="shared" si="1"/>
        <v>Sa</v>
      </c>
      <c r="D27" s="19"/>
      <c r="E27" s="19"/>
      <c r="F27" s="20"/>
      <c r="G27" s="21" t="str">
        <f t="shared" si="2"/>
        <v/>
      </c>
      <c r="H27" s="21" t="str">
        <f>IF($G27="","",MIN($G27,Einstellungen!$C$7))</f>
        <v/>
      </c>
      <c r="I27" s="21" t="str">
        <f>IF($G27="","",MAX(0,$G27-Einstellungen!$C$7))</f>
        <v/>
      </c>
      <c r="J27" s="22"/>
      <c r="K27" s="18" t="str">
        <f t="shared" si="3"/>
        <v>–</v>
      </c>
      <c r="L27" s="18" t="str">
        <f>IF($B27="","",IF(COUNTIF(Einstellungen!$B$15:$B$23,$B27)&gt;0,"Ja","–"))</f>
        <v>–</v>
      </c>
      <c r="M27" s="23" t="str">
        <f>IF($G27="","",$G27*Einstellungen!$C$6)</f>
        <v/>
      </c>
      <c r="N27" s="23" t="str">
        <f t="shared" si="4"/>
        <v/>
      </c>
      <c r="O27" s="24" t="str">
        <f t="shared" si="5"/>
        <v/>
      </c>
      <c r="P27" s="25"/>
      <c r="R27" s="26" t="str">
        <f>IF($G27="","",$I27*Einstellungen!$C$6*Einstellungen!$C$8)</f>
        <v/>
      </c>
      <c r="S27" s="26" t="str">
        <f>IF($G27="","",IF($J27="",0,$J27)*Einstellungen!$C$6*Einstellungen!$C$9)</f>
        <v/>
      </c>
      <c r="T27" s="26" t="str">
        <f>IF($G27="","",IF(AND(WEEKDAY($B27,2)=7,COUNTIF(Einstellungen!$B$15:$B$23,$B27)=0),$G27*Einstellungen!$C$6*Einstellungen!$C$10,0))</f>
        <v/>
      </c>
      <c r="U27" s="26" t="str">
        <f>IF($G27="","",IF(COUNTIF(Einstellungen!$B$15:$B$23,$B27)&gt;0,$G27*Einstellungen!$C$6*Einstellungen!$C$11,0))</f>
        <v/>
      </c>
    </row>
    <row r="28" spans="2:21" ht="16.5" customHeight="1" x14ac:dyDescent="0.25">
      <c r="B28" s="27">
        <f t="shared" si="0"/>
        <v>46040</v>
      </c>
      <c r="C28" s="28" t="str">
        <f t="shared" si="1"/>
        <v>So</v>
      </c>
      <c r="D28" s="19"/>
      <c r="E28" s="19"/>
      <c r="F28" s="20"/>
      <c r="G28" s="29" t="str">
        <f t="shared" si="2"/>
        <v/>
      </c>
      <c r="H28" s="29" t="str">
        <f>IF($G28="","",MIN($G28,Einstellungen!$C$7))</f>
        <v/>
      </c>
      <c r="I28" s="29" t="str">
        <f>IF($G28="","",MAX(0,$G28-Einstellungen!$C$7))</f>
        <v/>
      </c>
      <c r="J28" s="22"/>
      <c r="K28" s="28" t="str">
        <f t="shared" si="3"/>
        <v>Ja</v>
      </c>
      <c r="L28" s="28" t="str">
        <f>IF($B28="","",IF(COUNTIF(Einstellungen!$B$15:$B$23,$B28)&gt;0,"Ja","–"))</f>
        <v>–</v>
      </c>
      <c r="M28" s="30" t="str">
        <f>IF($G28="","",$G28*Einstellungen!$C$6)</f>
        <v/>
      </c>
      <c r="N28" s="30" t="str">
        <f t="shared" si="4"/>
        <v/>
      </c>
      <c r="O28" s="31" t="str">
        <f t="shared" si="5"/>
        <v/>
      </c>
      <c r="P28" s="25"/>
      <c r="R28" s="26" t="str">
        <f>IF($G28="","",$I28*Einstellungen!$C$6*Einstellungen!$C$8)</f>
        <v/>
      </c>
      <c r="S28" s="26" t="str">
        <f>IF($G28="","",IF($J28="",0,$J28)*Einstellungen!$C$6*Einstellungen!$C$9)</f>
        <v/>
      </c>
      <c r="T28" s="26" t="str">
        <f>IF($G28="","",IF(AND(WEEKDAY($B28,2)=7,COUNTIF(Einstellungen!$B$15:$B$23,$B28)=0),$G28*Einstellungen!$C$6*Einstellungen!$C$10,0))</f>
        <v/>
      </c>
      <c r="U28" s="26" t="str">
        <f>IF($G28="","",IF(COUNTIF(Einstellungen!$B$15:$B$23,$B28)&gt;0,$G28*Einstellungen!$C$6*Einstellungen!$C$11,0))</f>
        <v/>
      </c>
    </row>
    <row r="29" spans="2:21" ht="16.5" customHeight="1" x14ac:dyDescent="0.25">
      <c r="B29" s="17">
        <f t="shared" si="0"/>
        <v>46041</v>
      </c>
      <c r="C29" s="18" t="str">
        <f t="shared" si="1"/>
        <v>Mo</v>
      </c>
      <c r="D29" s="19">
        <v>0.33333333333333298</v>
      </c>
      <c r="E29" s="19">
        <v>0.72916666666666696</v>
      </c>
      <c r="F29" s="20">
        <v>45</v>
      </c>
      <c r="G29" s="21">
        <f t="shared" si="2"/>
        <v>8.750000000000016</v>
      </c>
      <c r="H29" s="21">
        <f>IF($G29="","",MIN($G29,Einstellungen!$C$7))</f>
        <v>8</v>
      </c>
      <c r="I29" s="21">
        <f>IF($G29="","",MAX(0,$G29-Einstellungen!$C$7))</f>
        <v>0.75000000000001599</v>
      </c>
      <c r="J29" s="22"/>
      <c r="K29" s="18" t="str">
        <f t="shared" si="3"/>
        <v>–</v>
      </c>
      <c r="L29" s="18" t="str">
        <f>IF($B29="","",IF(COUNTIF(Einstellungen!$B$15:$B$23,$B29)&gt;0,"Ja","–"))</f>
        <v>–</v>
      </c>
      <c r="M29" s="23">
        <f>IF($G29="","",$G29*Einstellungen!$C$6)</f>
        <v>161.87500000000028</v>
      </c>
      <c r="N29" s="23">
        <f t="shared" si="4"/>
        <v>3.4687500000000737</v>
      </c>
      <c r="O29" s="24">
        <f t="shared" si="5"/>
        <v>165.34375000000037</v>
      </c>
      <c r="P29" s="25"/>
      <c r="R29" s="26">
        <f>IF($G29="","",$I29*Einstellungen!$C$6*Einstellungen!$C$8)</f>
        <v>3.4687500000000737</v>
      </c>
      <c r="S29" s="26">
        <f>IF($G29="","",IF($J29="",0,$J29)*Einstellungen!$C$6*Einstellungen!$C$9)</f>
        <v>0</v>
      </c>
      <c r="T29" s="26">
        <f>IF($G29="","",IF(AND(WEEKDAY($B29,2)=7,COUNTIF(Einstellungen!$B$15:$B$23,$B29)=0),$G29*Einstellungen!$C$6*Einstellungen!$C$10,0))</f>
        <v>0</v>
      </c>
      <c r="U29" s="26">
        <f>IF($G29="","",IF(COUNTIF(Einstellungen!$B$15:$B$23,$B29)&gt;0,$G29*Einstellungen!$C$6*Einstellungen!$C$11,0))</f>
        <v>0</v>
      </c>
    </row>
    <row r="30" spans="2:21" ht="16.5" customHeight="1" x14ac:dyDescent="0.25">
      <c r="B30" s="27">
        <f t="shared" si="0"/>
        <v>46042</v>
      </c>
      <c r="C30" s="28" t="str">
        <f t="shared" si="1"/>
        <v>Di</v>
      </c>
      <c r="D30" s="19">
        <v>0.33333333333333298</v>
      </c>
      <c r="E30" s="19">
        <v>0.6875</v>
      </c>
      <c r="F30" s="20">
        <v>30</v>
      </c>
      <c r="G30" s="29">
        <f t="shared" si="2"/>
        <v>8.0000000000000089</v>
      </c>
      <c r="H30" s="29">
        <f>IF($G30="","",MIN($G30,Einstellungen!$C$7))</f>
        <v>8</v>
      </c>
      <c r="I30" s="29">
        <f>IF($G30="","",MAX(0,$G30-Einstellungen!$C$7))</f>
        <v>8.8817841970012523E-15</v>
      </c>
      <c r="J30" s="22"/>
      <c r="K30" s="28" t="str">
        <f t="shared" si="3"/>
        <v>–</v>
      </c>
      <c r="L30" s="28" t="str">
        <f>IF($B30="","",IF(COUNTIF(Einstellungen!$B$15:$B$23,$B30)&gt;0,"Ja","–"))</f>
        <v>–</v>
      </c>
      <c r="M30" s="30">
        <f>IF($G30="","",$G30*Einstellungen!$C$6)</f>
        <v>148.00000000000017</v>
      </c>
      <c r="N30" s="30">
        <f t="shared" si="4"/>
        <v>4.1078251911130792E-14</v>
      </c>
      <c r="O30" s="31">
        <f t="shared" si="5"/>
        <v>148.0000000000002</v>
      </c>
      <c r="P30" s="25"/>
      <c r="R30" s="26">
        <f>IF($G30="","",$I30*Einstellungen!$C$6*Einstellungen!$C$8)</f>
        <v>4.1078251911130792E-14</v>
      </c>
      <c r="S30" s="26">
        <f>IF($G30="","",IF($J30="",0,$J30)*Einstellungen!$C$6*Einstellungen!$C$9)</f>
        <v>0</v>
      </c>
      <c r="T30" s="26">
        <f>IF($G30="","",IF(AND(WEEKDAY($B30,2)=7,COUNTIF(Einstellungen!$B$15:$B$23,$B30)=0),$G30*Einstellungen!$C$6*Einstellungen!$C$10,0))</f>
        <v>0</v>
      </c>
      <c r="U30" s="26">
        <f>IF($G30="","",IF(COUNTIF(Einstellungen!$B$15:$B$23,$B30)&gt;0,$G30*Einstellungen!$C$6*Einstellungen!$C$11,0))</f>
        <v>0</v>
      </c>
    </row>
    <row r="31" spans="2:21" ht="16.5" customHeight="1" x14ac:dyDescent="0.25">
      <c r="B31" s="17">
        <f t="shared" si="0"/>
        <v>46043</v>
      </c>
      <c r="C31" s="18" t="str">
        <f t="shared" si="1"/>
        <v>Mi</v>
      </c>
      <c r="D31" s="19">
        <v>0.33333333333333298</v>
      </c>
      <c r="E31" s="19">
        <v>0.6875</v>
      </c>
      <c r="F31" s="20">
        <v>30</v>
      </c>
      <c r="G31" s="21">
        <f t="shared" si="2"/>
        <v>8.0000000000000089</v>
      </c>
      <c r="H31" s="21">
        <f>IF($G31="","",MIN($G31,Einstellungen!$C$7))</f>
        <v>8</v>
      </c>
      <c r="I31" s="21">
        <f>IF($G31="","",MAX(0,$G31-Einstellungen!$C$7))</f>
        <v>8.8817841970012523E-15</v>
      </c>
      <c r="J31" s="22"/>
      <c r="K31" s="18" t="str">
        <f t="shared" si="3"/>
        <v>–</v>
      </c>
      <c r="L31" s="18" t="str">
        <f>IF($B31="","",IF(COUNTIF(Einstellungen!$B$15:$B$23,$B31)&gt;0,"Ja","–"))</f>
        <v>–</v>
      </c>
      <c r="M31" s="23">
        <f>IF($G31="","",$G31*Einstellungen!$C$6)</f>
        <v>148.00000000000017</v>
      </c>
      <c r="N31" s="23">
        <f t="shared" si="4"/>
        <v>4.1078251911130792E-14</v>
      </c>
      <c r="O31" s="24">
        <f t="shared" si="5"/>
        <v>148.0000000000002</v>
      </c>
      <c r="P31" s="25"/>
      <c r="R31" s="26">
        <f>IF($G31="","",$I31*Einstellungen!$C$6*Einstellungen!$C$8)</f>
        <v>4.1078251911130792E-14</v>
      </c>
      <c r="S31" s="26">
        <f>IF($G31="","",IF($J31="",0,$J31)*Einstellungen!$C$6*Einstellungen!$C$9)</f>
        <v>0</v>
      </c>
      <c r="T31" s="26">
        <f>IF($G31="","",IF(AND(WEEKDAY($B31,2)=7,COUNTIF(Einstellungen!$B$15:$B$23,$B31)=0),$G31*Einstellungen!$C$6*Einstellungen!$C$10,0))</f>
        <v>0</v>
      </c>
      <c r="U31" s="26">
        <f>IF($G31="","",IF(COUNTIF(Einstellungen!$B$15:$B$23,$B31)&gt;0,$G31*Einstellungen!$C$6*Einstellungen!$C$11,0))</f>
        <v>0</v>
      </c>
    </row>
    <row r="32" spans="2:21" ht="16.5" customHeight="1" x14ac:dyDescent="0.25">
      <c r="B32" s="27">
        <f t="shared" si="0"/>
        <v>46044</v>
      </c>
      <c r="C32" s="28" t="str">
        <f t="shared" si="1"/>
        <v>Do</v>
      </c>
      <c r="D32" s="19">
        <v>0.33333333333333298</v>
      </c>
      <c r="E32" s="19">
        <v>0.6875</v>
      </c>
      <c r="F32" s="20">
        <v>30</v>
      </c>
      <c r="G32" s="29">
        <f t="shared" si="2"/>
        <v>8.0000000000000089</v>
      </c>
      <c r="H32" s="29">
        <f>IF($G32="","",MIN($G32,Einstellungen!$C$7))</f>
        <v>8</v>
      </c>
      <c r="I32" s="29">
        <f>IF($G32="","",MAX(0,$G32-Einstellungen!$C$7))</f>
        <v>8.8817841970012523E-15</v>
      </c>
      <c r="J32" s="22"/>
      <c r="K32" s="28" t="str">
        <f t="shared" si="3"/>
        <v>–</v>
      </c>
      <c r="L32" s="28" t="str">
        <f>IF($B32="","",IF(COUNTIF(Einstellungen!$B$15:$B$23,$B32)&gt;0,"Ja","–"))</f>
        <v>–</v>
      </c>
      <c r="M32" s="30">
        <f>IF($G32="","",$G32*Einstellungen!$C$6)</f>
        <v>148.00000000000017</v>
      </c>
      <c r="N32" s="30">
        <f t="shared" si="4"/>
        <v>4.1078251911130792E-14</v>
      </c>
      <c r="O32" s="31">
        <f t="shared" si="5"/>
        <v>148.0000000000002</v>
      </c>
      <c r="P32" s="25"/>
      <c r="R32" s="26">
        <f>IF($G32="","",$I32*Einstellungen!$C$6*Einstellungen!$C$8)</f>
        <v>4.1078251911130792E-14</v>
      </c>
      <c r="S32" s="26">
        <f>IF($G32="","",IF($J32="",0,$J32)*Einstellungen!$C$6*Einstellungen!$C$9)</f>
        <v>0</v>
      </c>
      <c r="T32" s="26">
        <f>IF($G32="","",IF(AND(WEEKDAY($B32,2)=7,COUNTIF(Einstellungen!$B$15:$B$23,$B32)=0),$G32*Einstellungen!$C$6*Einstellungen!$C$10,0))</f>
        <v>0</v>
      </c>
      <c r="U32" s="26">
        <f>IF($G32="","",IF(COUNTIF(Einstellungen!$B$15:$B$23,$B32)&gt;0,$G32*Einstellungen!$C$6*Einstellungen!$C$11,0))</f>
        <v>0</v>
      </c>
    </row>
    <row r="33" spans="2:21" ht="16.5" customHeight="1" x14ac:dyDescent="0.25">
      <c r="B33" s="17">
        <f t="shared" si="0"/>
        <v>46045</v>
      </c>
      <c r="C33" s="18" t="str">
        <f t="shared" si="1"/>
        <v>Fr</v>
      </c>
      <c r="D33" s="19">
        <v>0.33333333333333298</v>
      </c>
      <c r="E33" s="19">
        <v>0.625</v>
      </c>
      <c r="F33" s="20">
        <v>30</v>
      </c>
      <c r="G33" s="21">
        <f t="shared" si="2"/>
        <v>6.5000000000000089</v>
      </c>
      <c r="H33" s="21">
        <f>IF($G33="","",MIN($G33,Einstellungen!$C$7))</f>
        <v>6.5000000000000089</v>
      </c>
      <c r="I33" s="21">
        <f>IF($G33="","",MAX(0,$G33-Einstellungen!$C$7))</f>
        <v>0</v>
      </c>
      <c r="J33" s="22"/>
      <c r="K33" s="18" t="str">
        <f t="shared" si="3"/>
        <v>–</v>
      </c>
      <c r="L33" s="18" t="str">
        <f>IF($B33="","",IF(COUNTIF(Einstellungen!$B$15:$B$23,$B33)&gt;0,"Ja","–"))</f>
        <v>–</v>
      </c>
      <c r="M33" s="23">
        <f>IF($G33="","",$G33*Einstellungen!$C$6)</f>
        <v>120.25000000000017</v>
      </c>
      <c r="N33" s="23">
        <f t="shared" si="4"/>
        <v>0</v>
      </c>
      <c r="O33" s="24">
        <f t="shared" si="5"/>
        <v>120.25000000000017</v>
      </c>
      <c r="P33" s="25" t="s">
        <v>34</v>
      </c>
      <c r="R33" s="26">
        <f>IF($G33="","",$I33*Einstellungen!$C$6*Einstellungen!$C$8)</f>
        <v>0</v>
      </c>
      <c r="S33" s="26">
        <f>IF($G33="","",IF($J33="",0,$J33)*Einstellungen!$C$6*Einstellungen!$C$9)</f>
        <v>0</v>
      </c>
      <c r="T33" s="26">
        <f>IF($G33="","",IF(AND(WEEKDAY($B33,2)=7,COUNTIF(Einstellungen!$B$15:$B$23,$B33)=0),$G33*Einstellungen!$C$6*Einstellungen!$C$10,0))</f>
        <v>0</v>
      </c>
      <c r="U33" s="26">
        <f>IF($G33="","",IF(COUNTIF(Einstellungen!$B$15:$B$23,$B33)&gt;0,$G33*Einstellungen!$C$6*Einstellungen!$C$11,0))</f>
        <v>0</v>
      </c>
    </row>
    <row r="34" spans="2:21" ht="16.5" customHeight="1" x14ac:dyDescent="0.25">
      <c r="B34" s="27">
        <f t="shared" si="0"/>
        <v>46046</v>
      </c>
      <c r="C34" s="28" t="str">
        <f t="shared" si="1"/>
        <v>Sa</v>
      </c>
      <c r="D34" s="19"/>
      <c r="E34" s="19"/>
      <c r="F34" s="20"/>
      <c r="G34" s="29" t="str">
        <f t="shared" si="2"/>
        <v/>
      </c>
      <c r="H34" s="29" t="str">
        <f>IF($G34="","",MIN($G34,Einstellungen!$C$7))</f>
        <v/>
      </c>
      <c r="I34" s="29" t="str">
        <f>IF($G34="","",MAX(0,$G34-Einstellungen!$C$7))</f>
        <v/>
      </c>
      <c r="J34" s="22"/>
      <c r="K34" s="28" t="str">
        <f t="shared" si="3"/>
        <v>–</v>
      </c>
      <c r="L34" s="28" t="str">
        <f>IF($B34="","",IF(COUNTIF(Einstellungen!$B$15:$B$23,$B34)&gt;0,"Ja","–"))</f>
        <v>–</v>
      </c>
      <c r="M34" s="30" t="str">
        <f>IF($G34="","",$G34*Einstellungen!$C$6)</f>
        <v/>
      </c>
      <c r="N34" s="30" t="str">
        <f t="shared" si="4"/>
        <v/>
      </c>
      <c r="O34" s="31" t="str">
        <f t="shared" si="5"/>
        <v/>
      </c>
      <c r="P34" s="25"/>
      <c r="R34" s="26" t="str">
        <f>IF($G34="","",$I34*Einstellungen!$C$6*Einstellungen!$C$8)</f>
        <v/>
      </c>
      <c r="S34" s="26" t="str">
        <f>IF($G34="","",IF($J34="",0,$J34)*Einstellungen!$C$6*Einstellungen!$C$9)</f>
        <v/>
      </c>
      <c r="T34" s="26" t="str">
        <f>IF($G34="","",IF(AND(WEEKDAY($B34,2)=7,COUNTIF(Einstellungen!$B$15:$B$23,$B34)=0),$G34*Einstellungen!$C$6*Einstellungen!$C$10,0))</f>
        <v/>
      </c>
      <c r="U34" s="26" t="str">
        <f>IF($G34="","",IF(COUNTIF(Einstellungen!$B$15:$B$23,$B34)&gt;0,$G34*Einstellungen!$C$6*Einstellungen!$C$11,0))</f>
        <v/>
      </c>
    </row>
    <row r="35" spans="2:21" ht="16.5" customHeight="1" x14ac:dyDescent="0.25">
      <c r="B35" s="17">
        <f t="shared" si="0"/>
        <v>46047</v>
      </c>
      <c r="C35" s="18" t="str">
        <f t="shared" si="1"/>
        <v>So</v>
      </c>
      <c r="D35" s="19"/>
      <c r="E35" s="19"/>
      <c r="F35" s="20"/>
      <c r="G35" s="21" t="str">
        <f t="shared" si="2"/>
        <v/>
      </c>
      <c r="H35" s="21" t="str">
        <f>IF($G35="","",MIN($G35,Einstellungen!$C$7))</f>
        <v/>
      </c>
      <c r="I35" s="21" t="str">
        <f>IF($G35="","",MAX(0,$G35-Einstellungen!$C$7))</f>
        <v/>
      </c>
      <c r="J35" s="22"/>
      <c r="K35" s="18" t="str">
        <f t="shared" si="3"/>
        <v>Ja</v>
      </c>
      <c r="L35" s="18" t="str">
        <f>IF($B35="","",IF(COUNTIF(Einstellungen!$B$15:$B$23,$B35)&gt;0,"Ja","–"))</f>
        <v>–</v>
      </c>
      <c r="M35" s="23" t="str">
        <f>IF($G35="","",$G35*Einstellungen!$C$6)</f>
        <v/>
      </c>
      <c r="N35" s="23" t="str">
        <f t="shared" si="4"/>
        <v/>
      </c>
      <c r="O35" s="24" t="str">
        <f t="shared" si="5"/>
        <v/>
      </c>
      <c r="P35" s="25"/>
      <c r="R35" s="26" t="str">
        <f>IF($G35="","",$I35*Einstellungen!$C$6*Einstellungen!$C$8)</f>
        <v/>
      </c>
      <c r="S35" s="26" t="str">
        <f>IF($G35="","",IF($J35="",0,$J35)*Einstellungen!$C$6*Einstellungen!$C$9)</f>
        <v/>
      </c>
      <c r="T35" s="26" t="str">
        <f>IF($G35="","",IF(AND(WEEKDAY($B35,2)=7,COUNTIF(Einstellungen!$B$15:$B$23,$B35)=0),$G35*Einstellungen!$C$6*Einstellungen!$C$10,0))</f>
        <v/>
      </c>
      <c r="U35" s="26" t="str">
        <f>IF($G35="","",IF(COUNTIF(Einstellungen!$B$15:$B$23,$B35)&gt;0,$G35*Einstellungen!$C$6*Einstellungen!$C$11,0))</f>
        <v/>
      </c>
    </row>
    <row r="36" spans="2:21" ht="16.5" customHeight="1" x14ac:dyDescent="0.25">
      <c r="B36" s="27">
        <f t="shared" si="0"/>
        <v>46048</v>
      </c>
      <c r="C36" s="28" t="str">
        <f t="shared" si="1"/>
        <v>Mo</v>
      </c>
      <c r="D36" s="19"/>
      <c r="E36" s="19"/>
      <c r="F36" s="20"/>
      <c r="G36" s="29" t="str">
        <f t="shared" si="2"/>
        <v/>
      </c>
      <c r="H36" s="29" t="str">
        <f>IF($G36="","",MIN($G36,Einstellungen!$C$7))</f>
        <v/>
      </c>
      <c r="I36" s="29" t="str">
        <f>IF($G36="","",MAX(0,$G36-Einstellungen!$C$7))</f>
        <v/>
      </c>
      <c r="J36" s="22"/>
      <c r="K36" s="28" t="str">
        <f t="shared" si="3"/>
        <v>–</v>
      </c>
      <c r="L36" s="28" t="str">
        <f>IF($B36="","",IF(COUNTIF(Einstellungen!$B$15:$B$23,$B36)&gt;0,"Ja","–"))</f>
        <v>–</v>
      </c>
      <c r="M36" s="30" t="str">
        <f>IF($G36="","",$G36*Einstellungen!$C$6)</f>
        <v/>
      </c>
      <c r="N36" s="30" t="str">
        <f t="shared" si="4"/>
        <v/>
      </c>
      <c r="O36" s="31" t="str">
        <f t="shared" si="5"/>
        <v/>
      </c>
      <c r="P36" s="25" t="s">
        <v>35</v>
      </c>
      <c r="R36" s="26" t="str">
        <f>IF($G36="","",$I36*Einstellungen!$C$6*Einstellungen!$C$8)</f>
        <v/>
      </c>
      <c r="S36" s="26" t="str">
        <f>IF($G36="","",IF($J36="",0,$J36)*Einstellungen!$C$6*Einstellungen!$C$9)</f>
        <v/>
      </c>
      <c r="T36" s="26" t="str">
        <f>IF($G36="","",IF(AND(WEEKDAY($B36,2)=7,COUNTIF(Einstellungen!$B$15:$B$23,$B36)=0),$G36*Einstellungen!$C$6*Einstellungen!$C$10,0))</f>
        <v/>
      </c>
      <c r="U36" s="26" t="str">
        <f>IF($G36="","",IF(COUNTIF(Einstellungen!$B$15:$B$23,$B36)&gt;0,$G36*Einstellungen!$C$6*Einstellungen!$C$11,0))</f>
        <v/>
      </c>
    </row>
    <row r="37" spans="2:21" ht="16.5" customHeight="1" x14ac:dyDescent="0.25">
      <c r="B37" s="17">
        <f t="shared" si="0"/>
        <v>46049</v>
      </c>
      <c r="C37" s="18" t="str">
        <f t="shared" si="1"/>
        <v>Di</v>
      </c>
      <c r="D37" s="19"/>
      <c r="E37" s="19"/>
      <c r="F37" s="20"/>
      <c r="G37" s="21" t="str">
        <f t="shared" si="2"/>
        <v/>
      </c>
      <c r="H37" s="21" t="str">
        <f>IF($G37="","",MIN($G37,Einstellungen!$C$7))</f>
        <v/>
      </c>
      <c r="I37" s="21" t="str">
        <f>IF($G37="","",MAX(0,$G37-Einstellungen!$C$7))</f>
        <v/>
      </c>
      <c r="J37" s="22"/>
      <c r="K37" s="18" t="str">
        <f t="shared" si="3"/>
        <v>–</v>
      </c>
      <c r="L37" s="18" t="str">
        <f>IF($B37="","",IF(COUNTIF(Einstellungen!$B$15:$B$23,$B37)&gt;0,"Ja","–"))</f>
        <v>–</v>
      </c>
      <c r="M37" s="23" t="str">
        <f>IF($G37="","",$G37*Einstellungen!$C$6)</f>
        <v/>
      </c>
      <c r="N37" s="23" t="str">
        <f t="shared" si="4"/>
        <v/>
      </c>
      <c r="O37" s="24" t="str">
        <f t="shared" si="5"/>
        <v/>
      </c>
      <c r="P37" s="25" t="s">
        <v>35</v>
      </c>
      <c r="R37" s="26" t="str">
        <f>IF($G37="","",$I37*Einstellungen!$C$6*Einstellungen!$C$8)</f>
        <v/>
      </c>
      <c r="S37" s="26" t="str">
        <f>IF($G37="","",IF($J37="",0,$J37)*Einstellungen!$C$6*Einstellungen!$C$9)</f>
        <v/>
      </c>
      <c r="T37" s="26" t="str">
        <f>IF($G37="","",IF(AND(WEEKDAY($B37,2)=7,COUNTIF(Einstellungen!$B$15:$B$23,$B37)=0),$G37*Einstellungen!$C$6*Einstellungen!$C$10,0))</f>
        <v/>
      </c>
      <c r="U37" s="26" t="str">
        <f>IF($G37="","",IF(COUNTIF(Einstellungen!$B$15:$B$23,$B37)&gt;0,$G37*Einstellungen!$C$6*Einstellungen!$C$11,0))</f>
        <v/>
      </c>
    </row>
    <row r="38" spans="2:21" ht="16.5" customHeight="1" x14ac:dyDescent="0.25">
      <c r="B38" s="27">
        <f t="shared" si="0"/>
        <v>46050</v>
      </c>
      <c r="C38" s="28" t="str">
        <f t="shared" si="1"/>
        <v>Mi</v>
      </c>
      <c r="D38" s="19">
        <v>0.33333333333333298</v>
      </c>
      <c r="E38" s="19">
        <v>0.6875</v>
      </c>
      <c r="F38" s="20">
        <v>30</v>
      </c>
      <c r="G38" s="29">
        <f t="shared" si="2"/>
        <v>8.0000000000000089</v>
      </c>
      <c r="H38" s="29">
        <f>IF($G38="","",MIN($G38,Einstellungen!$C$7))</f>
        <v>8</v>
      </c>
      <c r="I38" s="29">
        <f>IF($G38="","",MAX(0,$G38-Einstellungen!$C$7))</f>
        <v>8.8817841970012523E-15</v>
      </c>
      <c r="J38" s="22"/>
      <c r="K38" s="28" t="str">
        <f t="shared" si="3"/>
        <v>–</v>
      </c>
      <c r="L38" s="28" t="str">
        <f>IF($B38="","",IF(COUNTIF(Einstellungen!$B$15:$B$23,$B38)&gt;0,"Ja","–"))</f>
        <v>–</v>
      </c>
      <c r="M38" s="30">
        <f>IF($G38="","",$G38*Einstellungen!$C$6)</f>
        <v>148.00000000000017</v>
      </c>
      <c r="N38" s="30">
        <f t="shared" si="4"/>
        <v>4.1078251911130792E-14</v>
      </c>
      <c r="O38" s="31">
        <f t="shared" si="5"/>
        <v>148.0000000000002</v>
      </c>
      <c r="P38" s="25"/>
      <c r="R38" s="26">
        <f>IF($G38="","",$I38*Einstellungen!$C$6*Einstellungen!$C$8)</f>
        <v>4.1078251911130792E-14</v>
      </c>
      <c r="S38" s="26">
        <f>IF($G38="","",IF($J38="",0,$J38)*Einstellungen!$C$6*Einstellungen!$C$9)</f>
        <v>0</v>
      </c>
      <c r="T38" s="26">
        <f>IF($G38="","",IF(AND(WEEKDAY($B38,2)=7,COUNTIF(Einstellungen!$B$15:$B$23,$B38)=0),$G38*Einstellungen!$C$6*Einstellungen!$C$10,0))</f>
        <v>0</v>
      </c>
      <c r="U38" s="26">
        <f>IF($G38="","",IF(COUNTIF(Einstellungen!$B$15:$B$23,$B38)&gt;0,$G38*Einstellungen!$C$6*Einstellungen!$C$11,0))</f>
        <v>0</v>
      </c>
    </row>
    <row r="39" spans="2:21" ht="16.5" customHeight="1" x14ac:dyDescent="0.25">
      <c r="B39" s="17">
        <f t="shared" si="0"/>
        <v>46051</v>
      </c>
      <c r="C39" s="18" t="str">
        <f t="shared" si="1"/>
        <v>Do</v>
      </c>
      <c r="D39" s="19">
        <v>0.33333333333333298</v>
      </c>
      <c r="E39" s="19">
        <v>0.77083333333333304</v>
      </c>
      <c r="F39" s="20">
        <v>45</v>
      </c>
      <c r="G39" s="21">
        <f t="shared" si="2"/>
        <v>9.7500000000000018</v>
      </c>
      <c r="H39" s="21">
        <f>IF($G39="","",MIN($G39,Einstellungen!$C$7))</f>
        <v>8</v>
      </c>
      <c r="I39" s="21">
        <f>IF($G39="","",MAX(0,$G39-Einstellungen!$C$7))</f>
        <v>1.7500000000000018</v>
      </c>
      <c r="J39" s="22"/>
      <c r="K39" s="18" t="str">
        <f t="shared" si="3"/>
        <v>–</v>
      </c>
      <c r="L39" s="18" t="str">
        <f>IF($B39="","",IF(COUNTIF(Einstellungen!$B$15:$B$23,$B39)&gt;0,"Ja","–"))</f>
        <v>–</v>
      </c>
      <c r="M39" s="23">
        <f>IF($G39="","",$G39*Einstellungen!$C$6)</f>
        <v>180.37500000000003</v>
      </c>
      <c r="N39" s="23">
        <f t="shared" si="4"/>
        <v>8.0937500000000089</v>
      </c>
      <c r="O39" s="24">
        <f t="shared" si="5"/>
        <v>188.46875000000003</v>
      </c>
      <c r="P39" s="25" t="s">
        <v>31</v>
      </c>
      <c r="R39" s="26">
        <f>IF($G39="","",$I39*Einstellungen!$C$6*Einstellungen!$C$8)</f>
        <v>8.0937500000000089</v>
      </c>
      <c r="S39" s="26">
        <f>IF($G39="","",IF($J39="",0,$J39)*Einstellungen!$C$6*Einstellungen!$C$9)</f>
        <v>0</v>
      </c>
      <c r="T39" s="26">
        <f>IF($G39="","",IF(AND(WEEKDAY($B39,2)=7,COUNTIF(Einstellungen!$B$15:$B$23,$B39)=0),$G39*Einstellungen!$C$6*Einstellungen!$C$10,0))</f>
        <v>0</v>
      </c>
      <c r="U39" s="26">
        <f>IF($G39="","",IF(COUNTIF(Einstellungen!$B$15:$B$23,$B39)&gt;0,$G39*Einstellungen!$C$6*Einstellungen!$C$11,0))</f>
        <v>0</v>
      </c>
    </row>
    <row r="40" spans="2:21" ht="16.5" customHeight="1" x14ac:dyDescent="0.25">
      <c r="B40" s="27">
        <f t="shared" si="0"/>
        <v>46052</v>
      </c>
      <c r="C40" s="28" t="str">
        <f t="shared" si="1"/>
        <v>Fr</v>
      </c>
      <c r="D40" s="19">
        <v>0.33333333333333298</v>
      </c>
      <c r="E40" s="19">
        <v>0.6875</v>
      </c>
      <c r="F40" s="20">
        <v>30</v>
      </c>
      <c r="G40" s="29">
        <f t="shared" si="2"/>
        <v>8.0000000000000089</v>
      </c>
      <c r="H40" s="29">
        <f>IF($G40="","",MIN($G40,Einstellungen!$C$7))</f>
        <v>8</v>
      </c>
      <c r="I40" s="29">
        <f>IF($G40="","",MAX(0,$G40-Einstellungen!$C$7))</f>
        <v>8.8817841970012523E-15</v>
      </c>
      <c r="J40" s="22"/>
      <c r="K40" s="28" t="str">
        <f t="shared" si="3"/>
        <v>–</v>
      </c>
      <c r="L40" s="28" t="str">
        <f>IF($B40="","",IF(COUNTIF(Einstellungen!$B$15:$B$23,$B40)&gt;0,"Ja","–"))</f>
        <v>–</v>
      </c>
      <c r="M40" s="30">
        <f>IF($G40="","",$G40*Einstellungen!$C$6)</f>
        <v>148.00000000000017</v>
      </c>
      <c r="N40" s="30">
        <f t="shared" si="4"/>
        <v>4.1078251911130792E-14</v>
      </c>
      <c r="O40" s="31">
        <f t="shared" si="5"/>
        <v>148.0000000000002</v>
      </c>
      <c r="P40" s="25"/>
      <c r="R40" s="26">
        <f>IF($G40="","",$I40*Einstellungen!$C$6*Einstellungen!$C$8)</f>
        <v>4.1078251911130792E-14</v>
      </c>
      <c r="S40" s="26">
        <f>IF($G40="","",IF($J40="",0,$J40)*Einstellungen!$C$6*Einstellungen!$C$9)</f>
        <v>0</v>
      </c>
      <c r="T40" s="26">
        <f>IF($G40="","",IF(AND(WEEKDAY($B40,2)=7,COUNTIF(Einstellungen!$B$15:$B$23,$B40)=0),$G40*Einstellungen!$C$6*Einstellungen!$C$10,0))</f>
        <v>0</v>
      </c>
      <c r="U40" s="26">
        <f>IF($G40="","",IF(COUNTIF(Einstellungen!$B$15:$B$23,$B40)&gt;0,$G40*Einstellungen!$C$6*Einstellungen!$C$11,0))</f>
        <v>0</v>
      </c>
    </row>
    <row r="41" spans="2:21" ht="16.5" customHeight="1" x14ac:dyDescent="0.25">
      <c r="B41" s="17">
        <f t="shared" si="0"/>
        <v>46053</v>
      </c>
      <c r="C41" s="18" t="str">
        <f t="shared" si="1"/>
        <v>Sa</v>
      </c>
      <c r="D41" s="19"/>
      <c r="E41" s="19"/>
      <c r="F41" s="20"/>
      <c r="G41" s="21" t="str">
        <f t="shared" si="2"/>
        <v/>
      </c>
      <c r="H41" s="21" t="str">
        <f>IF($G41="","",MIN($G41,Einstellungen!$C$7))</f>
        <v/>
      </c>
      <c r="I41" s="21" t="str">
        <f>IF($G41="","",MAX(0,$G41-Einstellungen!$C$7))</f>
        <v/>
      </c>
      <c r="J41" s="22"/>
      <c r="K41" s="18" t="str">
        <f t="shared" si="3"/>
        <v>–</v>
      </c>
      <c r="L41" s="18" t="str">
        <f>IF($B41="","",IF(COUNTIF(Einstellungen!$B$15:$B$23,$B41)&gt;0,"Ja","–"))</f>
        <v>–</v>
      </c>
      <c r="M41" s="23" t="str">
        <f>IF($G41="","",$G41*Einstellungen!$C$6)</f>
        <v/>
      </c>
      <c r="N41" s="23" t="str">
        <f t="shared" si="4"/>
        <v/>
      </c>
      <c r="O41" s="24" t="str">
        <f t="shared" si="5"/>
        <v/>
      </c>
      <c r="P41" s="25"/>
      <c r="R41" s="26" t="str">
        <f>IF($G41="","",$I41*Einstellungen!$C$6*Einstellungen!$C$8)</f>
        <v/>
      </c>
      <c r="S41" s="26" t="str">
        <f>IF($G41="","",IF($J41="",0,$J41)*Einstellungen!$C$6*Einstellungen!$C$9)</f>
        <v/>
      </c>
      <c r="T41" s="26" t="str">
        <f>IF($G41="","",IF(AND(WEEKDAY($B41,2)=7,COUNTIF(Einstellungen!$B$15:$B$23,$B41)=0),$G41*Einstellungen!$C$6*Einstellungen!$C$10,0))</f>
        <v/>
      </c>
      <c r="U41" s="26" t="str">
        <f>IF($G41="","",IF(COUNTIF(Einstellungen!$B$15:$B$23,$B41)&gt;0,$G41*Einstellungen!$C$6*Einstellungen!$C$11,0))</f>
        <v/>
      </c>
    </row>
    <row r="44" spans="2:21" ht="24" customHeight="1" x14ac:dyDescent="0.25">
      <c r="B44" s="4" t="s">
        <v>36</v>
      </c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2:21" ht="18.75" customHeight="1" x14ac:dyDescent="0.25">
      <c r="B45" s="3" t="s">
        <v>37</v>
      </c>
      <c r="C45" s="3"/>
      <c r="D45" s="3"/>
      <c r="E45" s="3"/>
      <c r="F45" s="3"/>
      <c r="G45" s="3"/>
      <c r="I45" s="3" t="s">
        <v>38</v>
      </c>
      <c r="J45" s="3"/>
      <c r="K45" s="3"/>
      <c r="L45" s="3"/>
      <c r="M45" s="3"/>
      <c r="N45" s="3"/>
      <c r="O45" s="3"/>
      <c r="P45" s="3"/>
    </row>
    <row r="46" spans="2:21" ht="18.75" customHeight="1" x14ac:dyDescent="0.25">
      <c r="B46" s="10" t="s">
        <v>39</v>
      </c>
      <c r="C46" s="10"/>
      <c r="D46" s="10"/>
      <c r="E46" s="10"/>
      <c r="F46" s="2">
        <f>COUNT($G$11:$G$41)</f>
        <v>21</v>
      </c>
      <c r="G46" s="2"/>
      <c r="I46" s="10" t="s">
        <v>26</v>
      </c>
      <c r="J46" s="10"/>
      <c r="K46" s="10"/>
      <c r="L46" s="10"/>
      <c r="M46" s="1">
        <f>SUM($M$11:$M$41)</f>
        <v>3020.1250000000018</v>
      </c>
      <c r="N46" s="1"/>
      <c r="O46" s="1"/>
      <c r="P46" s="1"/>
    </row>
    <row r="47" spans="2:21" ht="18.75" customHeight="1" x14ac:dyDescent="0.25">
      <c r="B47" s="10" t="s">
        <v>40</v>
      </c>
      <c r="C47" s="10"/>
      <c r="D47" s="10"/>
      <c r="E47" s="10"/>
      <c r="F47" s="42">
        <f>SUM($G$11:$G$41)</f>
        <v>163.25000000000014</v>
      </c>
      <c r="G47" s="42"/>
      <c r="I47" s="10" t="s">
        <v>41</v>
      </c>
      <c r="J47" s="10"/>
      <c r="K47" s="10"/>
      <c r="L47" s="10"/>
      <c r="M47" s="1">
        <f>SUM($R$11:$R$41)</f>
        <v>18.500000000000618</v>
      </c>
      <c r="N47" s="1"/>
      <c r="O47" s="1"/>
      <c r="P47" s="1"/>
    </row>
    <row r="48" spans="2:21" ht="18.75" customHeight="1" x14ac:dyDescent="0.25">
      <c r="B48" s="10" t="s">
        <v>42</v>
      </c>
      <c r="C48" s="10"/>
      <c r="D48" s="10"/>
      <c r="E48" s="10"/>
      <c r="F48" s="42">
        <f>SUM($H$11:$H$41)</f>
        <v>159.25</v>
      </c>
      <c r="G48" s="42"/>
      <c r="I48" s="10" t="s">
        <v>43</v>
      </c>
      <c r="J48" s="10"/>
      <c r="K48" s="10"/>
      <c r="L48" s="10"/>
      <c r="M48" s="1">
        <f>SUM($S$11:$S$41)</f>
        <v>32.375</v>
      </c>
      <c r="N48" s="1"/>
      <c r="O48" s="1"/>
      <c r="P48" s="1"/>
    </row>
    <row r="49" spans="2:16" ht="18.75" customHeight="1" x14ac:dyDescent="0.25">
      <c r="B49" s="10" t="s">
        <v>44</v>
      </c>
      <c r="C49" s="10"/>
      <c r="D49" s="10"/>
      <c r="E49" s="10"/>
      <c r="F49" s="42">
        <f>SUM($I$11:$I$41)</f>
        <v>4.0000000000001332</v>
      </c>
      <c r="G49" s="42"/>
      <c r="I49" s="10" t="s">
        <v>45</v>
      </c>
      <c r="J49" s="10"/>
      <c r="K49" s="10"/>
      <c r="L49" s="10"/>
      <c r="M49" s="1">
        <f>SUM($T$11:$T$41)</f>
        <v>41.624999999999915</v>
      </c>
      <c r="N49" s="1"/>
      <c r="O49" s="1"/>
      <c r="P49" s="1"/>
    </row>
    <row r="50" spans="2:16" ht="18.75" customHeight="1" x14ac:dyDescent="0.25">
      <c r="B50" s="10" t="s">
        <v>46</v>
      </c>
      <c r="C50" s="10"/>
      <c r="D50" s="10"/>
      <c r="E50" s="10"/>
      <c r="F50" s="42">
        <f>SUM($J$11:$J$41)</f>
        <v>7</v>
      </c>
      <c r="G50" s="42"/>
      <c r="I50" s="10" t="s">
        <v>47</v>
      </c>
      <c r="J50" s="10"/>
      <c r="K50" s="10"/>
      <c r="L50" s="10"/>
      <c r="M50" s="1">
        <f>SUM($U$11:$U$41)</f>
        <v>127.1875</v>
      </c>
      <c r="N50" s="1"/>
      <c r="O50" s="1"/>
      <c r="P50" s="1"/>
    </row>
    <row r="51" spans="2:16" ht="33.75" customHeight="1" x14ac:dyDescent="0.25">
      <c r="B51" s="43" t="s">
        <v>48</v>
      </c>
      <c r="C51" s="43"/>
      <c r="D51" s="43"/>
      <c r="E51" s="43"/>
      <c r="F51" s="43"/>
      <c r="G51" s="43"/>
      <c r="H51" s="43"/>
      <c r="I51" s="43"/>
      <c r="J51" s="44">
        <f>SUM($O$11:$O$41)</f>
        <v>3239.8125000000018</v>
      </c>
      <c r="K51" s="44"/>
      <c r="L51" s="44"/>
      <c r="M51" s="44"/>
      <c r="N51" s="44"/>
      <c r="O51" s="44"/>
      <c r="P51" s="44"/>
    </row>
    <row r="53" spans="2:16" ht="30" customHeight="1" x14ac:dyDescent="0.25">
      <c r="B53" s="45" t="s">
        <v>49</v>
      </c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</row>
  </sheetData>
  <mergeCells count="48">
    <mergeCell ref="B53:P53"/>
    <mergeCell ref="B50:E50"/>
    <mergeCell ref="F50:G50"/>
    <mergeCell ref="I50:L50"/>
    <mergeCell ref="M50:P50"/>
    <mergeCell ref="B51:I51"/>
    <mergeCell ref="J51:P51"/>
    <mergeCell ref="B48:E48"/>
    <mergeCell ref="F48:G48"/>
    <mergeCell ref="I48:L48"/>
    <mergeCell ref="M48:P48"/>
    <mergeCell ref="B49:E49"/>
    <mergeCell ref="F49:G49"/>
    <mergeCell ref="I49:L49"/>
    <mergeCell ref="M49:P49"/>
    <mergeCell ref="B46:E46"/>
    <mergeCell ref="F46:G46"/>
    <mergeCell ref="I46:L46"/>
    <mergeCell ref="M46:P46"/>
    <mergeCell ref="B47:E47"/>
    <mergeCell ref="F47:G47"/>
    <mergeCell ref="I47:L47"/>
    <mergeCell ref="M47:P47"/>
    <mergeCell ref="B8:C8"/>
    <mergeCell ref="D8:G8"/>
    <mergeCell ref="B9:P9"/>
    <mergeCell ref="B44:P44"/>
    <mergeCell ref="B45:G45"/>
    <mergeCell ref="I45:P45"/>
    <mergeCell ref="B6:C6"/>
    <mergeCell ref="D6:G6"/>
    <mergeCell ref="I6:J6"/>
    <mergeCell ref="K6:P6"/>
    <mergeCell ref="B7:C7"/>
    <mergeCell ref="D7:G7"/>
    <mergeCell ref="I7:J7"/>
    <mergeCell ref="K7:L7"/>
    <mergeCell ref="M7:N7"/>
    <mergeCell ref="O7:P7"/>
    <mergeCell ref="B2:P2"/>
    <mergeCell ref="B3:P3"/>
    <mergeCell ref="B4:P4"/>
    <mergeCell ref="B5:C5"/>
    <mergeCell ref="D5:G5"/>
    <mergeCell ref="I5:J5"/>
    <mergeCell ref="K5:L5"/>
    <mergeCell ref="M5:N5"/>
    <mergeCell ref="O5:P5"/>
  </mergeCells>
  <conditionalFormatting sqref="B11:P41">
    <cfRule type="expression" dxfId="0" priority="3">
      <formula>AND($B11&lt;&gt;"",WEEKDAY($B11,2)=7)</formula>
    </cfRule>
  </conditionalFormatting>
  <dataValidations count="3">
    <dataValidation type="list" allowBlank="1" sqref="P11:P41" xr:uid="{00000000-0002-0000-0000-000000000000}">
      <formula1>"Urlaub,Krank,Gleitzeit,Mehrarbeit,Nachtschicht,Sonderschicht,Feiertagsdienst,Home-Office"</formula1>
      <formula2>0</formula2>
    </dataValidation>
    <dataValidation type="whole" operator="greaterThanOrEqual" allowBlank="1" sqref="F11:F41" xr:uid="{00000000-0002-0000-0000-000001000000}">
      <formula1>0</formula1>
      <formula2>0</formula2>
    </dataValidation>
    <dataValidation type="decimal" allowBlank="1" sqref="J11:J41" xr:uid="{00000000-0002-0000-0000-000002000000}">
      <formula1>0</formula1>
      <formula2>24</formula2>
    </dataValidation>
  </dataValidations>
  <pageMargins left="0.75" right="0.75" top="1" bottom="1" header="0.511811023622047" footer="0.511811023622047"/>
  <pageSetup fitToHeight="0" orientation="landscape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0000000-000E-0000-0000-000002000000}">
            <xm:f>AND($B11&lt;&gt;"",COUNTIF(Einstellungen!$B$15:$B$23,$B11)&gt;0)</xm:f>
            <x14:dxf>
              <fill>
                <patternFill>
                  <bgColor rgb="FFF6E6BE"/>
                </patternFill>
              </fill>
            </x14:dxf>
          </x14:cfRule>
          <xm:sqref>B11:P41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D27"/>
  <sheetViews>
    <sheetView showGridLines="0" zoomScaleNormal="100" workbookViewId="0"/>
  </sheetViews>
  <sheetFormatPr baseColWidth="10" defaultColWidth="8.7109375" defaultRowHeight="15" x14ac:dyDescent="0.25"/>
  <cols>
    <col min="1" max="1" width="2.42578125" customWidth="1"/>
    <col min="2" max="2" width="30" customWidth="1"/>
    <col min="3" max="3" width="16" customWidth="1"/>
    <col min="4" max="4" width="40" customWidth="1"/>
  </cols>
  <sheetData>
    <row r="1" spans="2:4" ht="6" customHeight="1" x14ac:dyDescent="0.25"/>
    <row r="2" spans="2:4" ht="33.75" customHeight="1" x14ac:dyDescent="0.25">
      <c r="B2" s="46" t="s">
        <v>50</v>
      </c>
      <c r="C2" s="46"/>
      <c r="D2" s="46"/>
    </row>
    <row r="3" spans="2:4" ht="18" customHeight="1" x14ac:dyDescent="0.25">
      <c r="B3" s="47" t="s">
        <v>51</v>
      </c>
      <c r="C3" s="47"/>
      <c r="D3" s="47"/>
    </row>
    <row r="5" spans="2:4" ht="19.5" customHeight="1" x14ac:dyDescent="0.25">
      <c r="B5" s="3" t="s">
        <v>52</v>
      </c>
      <c r="C5" s="3"/>
      <c r="D5" s="3"/>
    </row>
    <row r="6" spans="2:4" ht="18.75" customHeight="1" x14ac:dyDescent="0.25">
      <c r="B6" s="32" t="s">
        <v>10</v>
      </c>
      <c r="C6" s="33">
        <v>18.5</v>
      </c>
      <c r="D6" s="34" t="s">
        <v>53</v>
      </c>
    </row>
    <row r="7" spans="2:4" ht="18.75" customHeight="1" x14ac:dyDescent="0.25">
      <c r="B7" s="32" t="s">
        <v>54</v>
      </c>
      <c r="C7" s="35">
        <v>8</v>
      </c>
      <c r="D7" s="34" t="s">
        <v>55</v>
      </c>
    </row>
    <row r="8" spans="2:4" ht="18.75" customHeight="1" x14ac:dyDescent="0.25">
      <c r="B8" s="32" t="s">
        <v>41</v>
      </c>
      <c r="C8" s="36">
        <v>0.25</v>
      </c>
      <c r="D8" s="34" t="s">
        <v>56</v>
      </c>
    </row>
    <row r="9" spans="2:4" ht="18.75" customHeight="1" x14ac:dyDescent="0.25">
      <c r="B9" s="32" t="s">
        <v>43</v>
      </c>
      <c r="C9" s="36">
        <v>0.25</v>
      </c>
      <c r="D9" s="34" t="s">
        <v>57</v>
      </c>
    </row>
    <row r="10" spans="2:4" ht="18.75" customHeight="1" x14ac:dyDescent="0.25">
      <c r="B10" s="32" t="s">
        <v>45</v>
      </c>
      <c r="C10" s="36">
        <v>0.5</v>
      </c>
      <c r="D10" s="34" t="s">
        <v>58</v>
      </c>
    </row>
    <row r="11" spans="2:4" ht="18.75" customHeight="1" x14ac:dyDescent="0.25">
      <c r="B11" s="32" t="s">
        <v>47</v>
      </c>
      <c r="C11" s="36">
        <v>1.25</v>
      </c>
      <c r="D11" s="34" t="s">
        <v>59</v>
      </c>
    </row>
    <row r="13" spans="2:4" ht="19.5" customHeight="1" x14ac:dyDescent="0.25">
      <c r="B13" s="3" t="s">
        <v>60</v>
      </c>
      <c r="C13" s="3"/>
      <c r="D13" s="3"/>
    </row>
    <row r="14" spans="2:4" x14ac:dyDescent="0.25">
      <c r="B14" s="37" t="s">
        <v>15</v>
      </c>
      <c r="C14" s="38" t="s">
        <v>61</v>
      </c>
      <c r="D14" s="37" t="s">
        <v>25</v>
      </c>
    </row>
    <row r="15" spans="2:4" ht="18" customHeight="1" x14ac:dyDescent="0.25">
      <c r="B15" s="39">
        <v>46023</v>
      </c>
      <c r="C15" s="40">
        <v>1</v>
      </c>
      <c r="D15" s="41" t="s">
        <v>62</v>
      </c>
    </row>
    <row r="16" spans="2:4" ht="18" customHeight="1" x14ac:dyDescent="0.25">
      <c r="B16" s="39">
        <v>46115</v>
      </c>
      <c r="C16" s="40">
        <v>2</v>
      </c>
      <c r="D16" s="41" t="s">
        <v>63</v>
      </c>
    </row>
    <row r="17" spans="2:4" ht="18" customHeight="1" x14ac:dyDescent="0.25">
      <c r="B17" s="39">
        <v>46118</v>
      </c>
      <c r="C17" s="40">
        <v>3</v>
      </c>
      <c r="D17" s="41" t="s">
        <v>64</v>
      </c>
    </row>
    <row r="18" spans="2:4" ht="18" customHeight="1" x14ac:dyDescent="0.25">
      <c r="B18" s="39">
        <v>46143</v>
      </c>
      <c r="C18" s="40">
        <v>4</v>
      </c>
      <c r="D18" s="41" t="s">
        <v>65</v>
      </c>
    </row>
    <row r="19" spans="2:4" ht="18" customHeight="1" x14ac:dyDescent="0.25">
      <c r="B19" s="39">
        <v>46156</v>
      </c>
      <c r="C19" s="40">
        <v>5</v>
      </c>
      <c r="D19" s="41" t="s">
        <v>66</v>
      </c>
    </row>
    <row r="20" spans="2:4" ht="18" customHeight="1" x14ac:dyDescent="0.25">
      <c r="B20" s="39">
        <v>46167</v>
      </c>
      <c r="C20" s="40">
        <v>6</v>
      </c>
      <c r="D20" s="41" t="s">
        <v>67</v>
      </c>
    </row>
    <row r="21" spans="2:4" ht="18" customHeight="1" x14ac:dyDescent="0.25">
      <c r="B21" s="39">
        <v>46298</v>
      </c>
      <c r="C21" s="40">
        <v>7</v>
      </c>
      <c r="D21" s="41" t="s">
        <v>68</v>
      </c>
    </row>
    <row r="22" spans="2:4" ht="18" customHeight="1" x14ac:dyDescent="0.25">
      <c r="B22" s="39">
        <v>46381</v>
      </c>
      <c r="C22" s="40">
        <v>8</v>
      </c>
      <c r="D22" s="41" t="s">
        <v>69</v>
      </c>
    </row>
    <row r="23" spans="2:4" ht="18" customHeight="1" x14ac:dyDescent="0.25">
      <c r="B23" s="39">
        <v>46382</v>
      </c>
      <c r="C23" s="40">
        <v>9</v>
      </c>
      <c r="D23" s="41" t="s">
        <v>70</v>
      </c>
    </row>
    <row r="25" spans="2:4" ht="15" customHeight="1" x14ac:dyDescent="0.25">
      <c r="B25" s="48" t="s">
        <v>71</v>
      </c>
      <c r="C25" s="48"/>
      <c r="D25" s="48"/>
    </row>
    <row r="26" spans="2:4" x14ac:dyDescent="0.25">
      <c r="B26" s="48"/>
      <c r="C26" s="48"/>
      <c r="D26" s="48"/>
    </row>
    <row r="27" spans="2:4" x14ac:dyDescent="0.25">
      <c r="B27" s="48"/>
      <c r="C27" s="48"/>
      <c r="D27" s="48"/>
    </row>
  </sheetData>
  <mergeCells count="5">
    <mergeCell ref="B2:D2"/>
    <mergeCell ref="B3:D3"/>
    <mergeCell ref="B5:D5"/>
    <mergeCell ref="B13:D13"/>
    <mergeCell ref="B25:D27"/>
  </mergeCells>
  <pageMargins left="0.75" right="0.75" top="1" bottom="1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Lohnabrechnung</vt:lpstr>
      <vt:lpstr>Einstellungen</vt:lpstr>
      <vt:lpstr>Einstellungen!Druckbereich</vt:lpstr>
      <vt:lpstr>Lohnabrechnung!Druckbereich</vt:lpstr>
      <vt:lpstr>Lohnabrechnung!Drucktitel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2026-08-30T06:52:25Z</dcterms:created>
  <dcterms:modified xsi:type="dcterms:W3CDTF">2026-09-02T08:50:25Z</dcterms:modified>
  <dc:language>en-US</dc:language>
</cp:coreProperties>
</file>