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eiterfassung" sheetId="1" state="visible" r:id="rId3"/>
    <sheet name="Lohndaten" sheetId="2" state="visible" r:id="rId4"/>
    <sheet name="Listen" sheetId="3" state="visible" r:id="rId5"/>
  </sheets>
  <definedNames>
    <definedName function="false" hidden="false" localSheetId="1" name="_xlnm.Print_Titles" vbProcedure="false">Lohndaten!$1:$2</definedName>
    <definedName function="false" hidden="false" localSheetId="0" name="_xlnm.Print_Titles" vbProcedure="false">Zeiterfassung!$1:$9</definedName>
    <definedName function="false" hidden="true" localSheetId="0" name="_xlnm._FilterDatabase" vbProcedure="false">Zeiterfassung!$A$9:$O$9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<sst xmlns="http://schemas.openxmlformats.org/spreadsheetml/2006/main" count="130" uniqueCount="87">
  <si>
    <t xml:space="preserve">Lohndaten aus Arbeitszeiten  ·  Zeiterfassung</t>
  </si>
  <si>
    <t xml:space="preserve">Tägliche Arbeitszeiten erfassen – Stunden, Zuschläge und Bruttolohn werden automatisch berechnet.</t>
  </si>
  <si>
    <t xml:space="preserve">Mitarbeiter/in</t>
  </si>
  <si>
    <t xml:space="preserve">Nico Reinhardt</t>
  </si>
  <si>
    <t xml:space="preserve">Abrechnungszeitraum</t>
  </si>
  <si>
    <t xml:space="preserve">April 2026</t>
  </si>
  <si>
    <t xml:space="preserve">Sollstunden / Monat</t>
  </si>
  <si>
    <t xml:space="preserve">Personal-Nr.</t>
  </si>
  <si>
    <t xml:space="preserve">PN-10427</t>
  </si>
  <si>
    <t xml:space="preserve">Grundstundenlohn (€/h)</t>
  </si>
  <si>
    <t xml:space="preserve">Mindestlohn-Check</t>
  </si>
  <si>
    <t xml:space="preserve">Kostenstelle</t>
  </si>
  <si>
    <t xml:space="preserve">KST 300 – Fertigung</t>
  </si>
  <si>
    <t xml:space="preserve">Arbeitgeber</t>
  </si>
  <si>
    <t xml:space="preserve">Berg &amp; Voss Handwerk GmbH</t>
  </si>
  <si>
    <t xml:space="preserve">Arbeitszeiten</t>
  </si>
  <si>
    <t xml:space="preserve">Tag</t>
  </si>
  <si>
    <t xml:space="preserve">Datum</t>
  </si>
  <si>
    <t xml:space="preserve">Wochen-
tag</t>
  </si>
  <si>
    <t xml:space="preserve">Tätigkeit /
Projekt</t>
  </si>
  <si>
    <t xml:space="preserve">Beginn</t>
  </si>
  <si>
    <t xml:space="preserve">Ende</t>
  </si>
  <si>
    <t xml:space="preserve">Pause
(Min)</t>
  </si>
  <si>
    <t xml:space="preserve">Arbeits-
zeit (h)</t>
  </si>
  <si>
    <t xml:space="preserve">Kategorie</t>
  </si>
  <si>
    <t xml:space="preserve">Zu-
schlag</t>
  </si>
  <si>
    <t xml:space="preserve">Stunden-
lohn (€)</t>
  </si>
  <si>
    <t xml:space="preserve">Grund-
lohn (€)</t>
  </si>
  <si>
    <t xml:space="preserve">Zuschlag
(€)</t>
  </si>
  <si>
    <t xml:space="preserve">Brutto-
lohn (€)</t>
  </si>
  <si>
    <t xml:space="preserve">Bemerkung</t>
  </si>
  <si>
    <t xml:space="preserve">Produktion</t>
  </si>
  <si>
    <t xml:space="preserve">Normalarbeit</t>
  </si>
  <si>
    <t xml:space="preserve">Montage</t>
  </si>
  <si>
    <t xml:space="preserve">Überstunde</t>
  </si>
  <si>
    <t xml:space="preserve">Auftrag Fertigstellung</t>
  </si>
  <si>
    <t xml:space="preserve">Wartung</t>
  </si>
  <si>
    <t xml:space="preserve">Feiertagsarbeit</t>
  </si>
  <si>
    <t xml:space="preserve">Karfreitag</t>
  </si>
  <si>
    <t xml:space="preserve">Kundendienst</t>
  </si>
  <si>
    <t xml:space="preserve">Ostermontag – Notdienst</t>
  </si>
  <si>
    <t xml:space="preserve">Lager</t>
  </si>
  <si>
    <t xml:space="preserve">Mehrbedarf</t>
  </si>
  <si>
    <t xml:space="preserve">Projektarbeit</t>
  </si>
  <si>
    <t xml:space="preserve">Samstagsarbeit</t>
  </si>
  <si>
    <t xml:space="preserve">Sonntagsarbeit</t>
  </si>
  <si>
    <t xml:space="preserve">Bereitschaft</t>
  </si>
  <si>
    <t xml:space="preserve">Nachtschicht</t>
  </si>
  <si>
    <t xml:space="preserve">Nachtarbeit</t>
  </si>
  <si>
    <t xml:space="preserve">Schichtbetrieb</t>
  </si>
  <si>
    <t xml:space="preserve">Verwaltung</t>
  </si>
  <si>
    <t xml:space="preserve">Gesamt (Abrechnungszeitraum)</t>
  </si>
  <si>
    <t xml:space="preserve">Lohndaten  ·  Abrechnungsgrundlage</t>
  </si>
  <si>
    <t xml:space="preserve">Gesamt-Arbeitsstunden</t>
  </si>
  <si>
    <t xml:space="preserve">Grundlohn gesamt</t>
  </si>
  <si>
    <t xml:space="preserve">Zuschläge gesamt</t>
  </si>
  <si>
    <t xml:space="preserve">Bruttolohn (Lohndaten)</t>
  </si>
  <si>
    <t xml:space="preserve">Aufschlüsselung nach Kategorie</t>
  </si>
  <si>
    <t xml:space="preserve">Stunden</t>
  </si>
  <si>
    <t xml:space="preserve">Grundlohn</t>
  </si>
  <si>
    <t xml:space="preserve">Zuschlag</t>
  </si>
  <si>
    <t xml:space="preserve">steuerfrei</t>
  </si>
  <si>
    <t xml:space="preserve">Bruttolohn</t>
  </si>
  <si>
    <t xml:space="preserve">Summe</t>
  </si>
  <si>
    <t xml:space="preserve">Steuerliche Einordnung</t>
  </si>
  <si>
    <t xml:space="preserve">Bruttolohn gesamt</t>
  </si>
  <si>
    <t xml:space="preserve">davon steuerfreie Zuschläge (§ 3b)</t>
  </si>
  <si>
    <t xml:space="preserve">Steuerpflichtiger Bruttolohn</t>
  </si>
  <si>
    <t xml:space="preserve">Diese Lohndaten dienen als Grundlage zur Übergabe an die Lohnbuchhaltung / das Lohnbüro. Die eigentliche Entgeltabrechnung (Abzug von Lohnsteuer, Soli, Kirchensteuer und Sozialversicherung, Brutto → Netto) erfolgt separat. Alle Werte beziehen sich auf 2026 – gesetzliche Sätze (Mindestlohn, § 3b-Höchstsätze) bitte vor der Abrechnung prüfen.</t>
  </si>
  <si>
    <t xml:space="preserve">Listen &amp; Parameter</t>
  </si>
  <si>
    <t xml:space="preserve">steuerfrei (§ 3b)</t>
  </si>
  <si>
    <t xml:space="preserve">Tätigkeit / Projekt</t>
  </si>
  <si>
    <t xml:space="preserve">–</t>
  </si>
  <si>
    <t xml:space="preserve">nein</t>
  </si>
  <si>
    <t xml:space="preserve">ja</t>
  </si>
  <si>
    <t xml:space="preserve">Gesetzl. Mindestlohn 2026 (€/h)</t>
  </si>
  <si>
    <t xml:space="preserve">Sonstiges</t>
  </si>
  <si>
    <t xml:space="preserve">Stand: 01.01.2026 (BMAS) – bitte aktuellen Wert prüfen.</t>
  </si>
  <si>
    <t xml:space="preserve">Legende &amp; Hinweise</t>
  </si>
  <si>
    <t xml:space="preserve">Eingabefeld – hier trägst du Werte ein (Datum, Zeiten, Pause, Kategorie …).</t>
  </si>
  <si>
    <t xml:space="preserve">Automatisches Feld / Formel – nicht überschreiben (wird berechnet).</t>
  </si>
  <si>
    <t xml:space="preserve">Pflichtangabe fehlt oder Wert unplausibel (z. B. Mindestlohn unterschritten).</t>
  </si>
  <si>
    <t xml:space="preserve">Hinweis: Zuschlagsarbeit (Nacht/Sonntag/Feiertag) bzw. lange Arbeitszeit.</t>
  </si>
  <si>
    <t xml:space="preserve">Prüfung erfüllt / Zielwert eingehalten.</t>
  </si>
  <si>
    <t xml:space="preserve">•  Zuschlagssätze sind branchen-/tarifübliche Beispielwerte und frei anpassbar.</t>
  </si>
  <si>
    <t xml:space="preserve">•  Steuerfreie Zuschläge nach § 3b EStG gelten nur bis zu gesetzlichen Höchstsätzen – Einzelfall prüfen.</t>
  </si>
  <si>
    <t xml:space="preserve">•  Diese Vorlage bereitet Lohndaten vor; die eigentliche Lohnabrechnung (Brutto→Netto) erfolgt separat.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</si>
</sst>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&quot; h&quot;"/>
    <numFmt numFmtId="166" formatCode="#,##0.00&quot; €&quot;"/>
    <numFmt numFmtId="167" formatCode="0"/>
    <numFmt numFmtId="168" formatCode="dd\.mm\.yyyy"/>
    <numFmt numFmtId="169" formatCode="hh:mm"/>
    <numFmt numFmtId="170" formatCode="0&quot; Min&quot;"/>
    <numFmt numFmtId="171" formatCode="0.00&quot; h&quot;"/>
    <numFmt numFmtId="172" formatCode="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.5"/>
      <color rgb="FFC08A3E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3A2F28"/>
      <name val="Calibri"/>
      <family val="0"/>
      <charset val="1"/>
    </font>
    <font>
      <b val="true"/>
      <sz val="10"/>
      <color rgb="FF4A3B32"/>
      <name val="Calibri"/>
      <family val="0"/>
      <charset val="1"/>
    </font>
    <font>
      <b val="true"/>
      <sz val="11"/>
      <color rgb="FF4A3B32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10"/>
      <color rgb="FFC08A3E"/>
      <name val="Calibri"/>
      <family val="0"/>
      <charset val="1"/>
    </font>
    <font>
      <b val="true"/>
      <sz val="9.5"/>
      <color rgb="FF6B564A"/>
      <name val="Calibri"/>
      <family val="0"/>
      <charset val="1"/>
    </font>
    <font>
      <b val="true"/>
      <sz val="16"/>
      <color rgb="FF4A3B32"/>
      <name val="Calibri"/>
      <family val="0"/>
      <charset val="1"/>
    </font>
    <font>
      <i val="true"/>
      <sz val="9.5"/>
      <color rgb="FF7A6A5C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3"/>
      <color rgb="FFFFFFFF"/>
      <name val="Calibri"/>
      <family val="0"/>
      <charset val="1"/>
    </font>
    <font>
      <b val="true"/>
      <sz val="10"/>
      <color rgb="FF3A2F28"/>
      <name val="Calibri"/>
      <family val="0"/>
      <charset val="1"/>
    </font>
    <font>
      <i val="true"/>
      <sz val="8"/>
      <color rgb="FF7A6A5C"/>
      <name val="Calibri"/>
      <family val="0"/>
      <charset val="1"/>
    </font>
    <font>
      <sz val="9"/>
      <color rgb="FF3A2F28"/>
      <name val="Calibri"/>
      <family val="0"/>
      <charset val="1"/>
    </font>
    <font>
      <i val="true"/>
      <sz val="9"/>
      <color rgb="FF7A6A5C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4A3B32"/>
        <bgColor rgb="FF3A2F28"/>
      </patternFill>
    </fill>
    <fill>
      <patternFill patternType="solid">
        <fgColor rgb="FF6B564A"/>
        <bgColor rgb="FF7A6A5C"/>
      </patternFill>
    </fill>
    <fill>
      <patternFill patternType="solid">
        <fgColor rgb="FFFBF3E6"/>
        <bgColor rgb="FFF4F1ED"/>
      </patternFill>
    </fill>
    <fill>
      <patternFill patternType="solid">
        <fgColor rgb="FFEFE0C9"/>
        <bgColor rgb="FFF3E0DC"/>
      </patternFill>
    </fill>
    <fill>
      <patternFill patternType="solid">
        <fgColor rgb="FFF4F1ED"/>
        <bgColor rgb="FFFBF3E6"/>
      </patternFill>
    </fill>
    <fill>
      <patternFill patternType="solid">
        <fgColor rgb="FFFFFFFF"/>
        <bgColor rgb="FFFAF7F2"/>
      </patternFill>
    </fill>
    <fill>
      <patternFill patternType="solid">
        <fgColor rgb="FFECE6DF"/>
        <bgColor rgb="FFF3E0DC"/>
      </patternFill>
    </fill>
    <fill>
      <patternFill patternType="solid">
        <fgColor rgb="FFFAF7F2"/>
        <bgColor rgb="FFFBF3E6"/>
      </patternFill>
    </fill>
    <fill>
      <patternFill patternType="solid">
        <fgColor rgb="FFC08A3E"/>
        <bgColor rgb="FF9A6B12"/>
      </patternFill>
    </fill>
    <fill>
      <patternFill patternType="solid">
        <fgColor rgb="FFF3E0DC"/>
        <bgColor rgb="FFECE6DF"/>
      </patternFill>
    </fill>
    <fill>
      <patternFill patternType="solid">
        <fgColor rgb="FFF6E7CC"/>
        <bgColor rgb="FFEFE0C9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E2DAD0"/>
      </left>
      <right/>
      <top style="thin">
        <color rgb="FFE2DAD0"/>
      </top>
      <bottom style="thin">
        <color rgb="FFE2DAD0"/>
      </bottom>
      <diagonal/>
    </border>
    <border diagonalUp="false" diagonalDown="false">
      <left style="thin">
        <color rgb="FFE2DAD0"/>
      </left>
      <right style="thin">
        <color rgb="FFE2DAD0"/>
      </right>
      <top style="thin">
        <color rgb="FFE2DAD0"/>
      </top>
      <bottom style="thin">
        <color rgb="FFE2DAD0"/>
      </bottom>
      <diagonal/>
    </border>
    <border diagonalUp="false" diagonalDown="false">
      <left style="thin">
        <color rgb="FF6B564A"/>
      </left>
      <right style="thin">
        <color rgb="FF6B564A"/>
      </right>
      <top style="thin">
        <color rgb="FF6B564A"/>
      </top>
      <bottom style="thin">
        <color rgb="FF6B564A"/>
      </bottom>
      <diagonal/>
    </border>
    <border diagonalUp="false" diagonalDown="false">
      <left style="thin">
        <color rgb="FF4A3B32"/>
      </left>
      <right/>
      <top style="thin">
        <color rgb="FF4A3B32"/>
      </top>
      <bottom style="thin">
        <color rgb="FF4A3B32"/>
      </bottom>
      <diagonal/>
    </border>
    <border diagonalUp="false" diagonalDown="false">
      <left style="thin">
        <color rgb="FF4A3B32"/>
      </left>
      <right style="thin">
        <color rgb="FF4A3B32"/>
      </right>
      <top style="thin">
        <color rgb="FF4A3B32"/>
      </top>
      <bottom style="thin">
        <color rgb="FF4A3B32"/>
      </bottom>
      <diagonal/>
    </border>
    <border diagonalUp="false" diagonalDown="false">
      <left/>
      <right/>
      <top/>
      <bottom style="thin">
        <color rgb="FFE2DA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7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1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4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4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6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7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9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6B564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Calibri"/>
        <charset val="1"/>
        <family val="0"/>
        <color rgb="FF9E2B2B"/>
        <sz val="10"/>
      </font>
      <fill>
        <patternFill>
          <bgColor rgb="FFF3E0DC"/>
        </patternFill>
      </fill>
    </dxf>
    <dxf>
      <font>
        <name val="Calibri"/>
        <charset val="1"/>
        <family val="0"/>
        <color rgb="FF9A6B12"/>
        <sz val="10"/>
      </font>
      <fill>
        <patternFill>
          <bgColor rgb="FFF6E7CC"/>
        </patternFill>
      </fill>
    </dxf>
    <dxf>
      <font>
        <name val="Calibri"/>
        <charset val="1"/>
        <family val="0"/>
        <b val="1"/>
        <color rgb="FF9A6B12"/>
        <sz val="10"/>
      </font>
      <fill>
        <patternFill>
          <bgColor rgb="FFF6E7CC"/>
        </patternFill>
      </fill>
    </dxf>
    <dxf>
      <font>
        <name val="Calibri"/>
        <charset val="1"/>
        <family val="0"/>
        <b val="1"/>
        <color rgb="FF9E2B2B"/>
        <sz val="10"/>
      </font>
      <fill>
        <patternFill>
          <bgColor rgb="FFF3E0DC"/>
        </patternFill>
      </fill>
    </dxf>
    <dxf>
      <font>
        <name val="Calibri"/>
        <charset val="1"/>
        <family val="0"/>
        <b val="1"/>
        <color rgb="FF4A3B32"/>
        <sz val="10"/>
      </font>
      <fill>
        <patternFill>
          <bgColor rgb="FFEFE0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2"/>
      <rgbColor rgb="FF800080"/>
      <rgbColor rgb="FF008080"/>
      <rgbColor rgb="FFE2DAD0"/>
      <rgbColor rgb="FF878787"/>
      <rgbColor rgb="FF9999FF"/>
      <rgbColor rgb="FF6B564A"/>
      <rgbColor rgb="FFFBF3E6"/>
      <rgbColor rgb="FFF4F1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7F2"/>
      <rgbColor rgb="FFECE6DF"/>
      <rgbColor rgb="FFF6E7CC"/>
      <rgbColor rgb="FFF3E0DC"/>
      <rgbColor rgb="FFFF99CC"/>
      <rgbColor rgb="FFCC99FF"/>
      <rgbColor rgb="FFEFE0C9"/>
      <rgbColor rgb="FF3366FF"/>
      <rgbColor rgb="FF33CCCC"/>
      <rgbColor rgb="FF99CC00"/>
      <rgbColor rgb="FFFFCC00"/>
      <rgbColor rgb="FFFF9900"/>
      <rgbColor rgb="FFFF6600"/>
      <rgbColor rgb="FF7A6A5C"/>
      <rgbColor rgb="FFC08A3E"/>
      <rgbColor rgb="FF003366"/>
      <rgbColor rgb="FF339966"/>
      <rgbColor rgb="FF003300"/>
      <rgbColor rgb="FF4A3B32"/>
      <rgbColor rgb="FF9E2B2B"/>
      <rgbColor rgb="FF993366"/>
      <rgbColor rgb="FF333399"/>
      <rgbColor rgb="FF3A2F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Bruttolohn nach Kategorie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6b564a"/>
            </a:solidFill>
            <a:ln w="0">
              <a:solidFill>
                <a:srgbClr val="6b564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Lohndaten!$B$11:$B$16</c:f>
              <c:strCache>
                <c:ptCount val="6"/>
                <c:pt idx="0">
                  <c:v>Normalarbeit</c:v>
                </c:pt>
                <c:pt idx="1">
                  <c:v>Überstunde</c:v>
                </c:pt>
                <c:pt idx="2">
                  <c:v>Nachtarbeit</c:v>
                </c:pt>
                <c:pt idx="3">
                  <c:v>Samstagsarbeit</c:v>
                </c:pt>
                <c:pt idx="4">
                  <c:v>Sonntagsarbeit</c:v>
                </c:pt>
                <c:pt idx="5">
                  <c:v>Feiertagsarbeit</c:v>
                </c:pt>
              </c:strCache>
            </c:strRef>
          </c:cat>
          <c:val>
            <c:numRef>
              <c:f>Lohndaten!$G$11:$G$16</c:f>
              <c:numCache>
                <c:formatCode>#,##0.00" €"</c:formatCode>
                <c:ptCount val="6"/>
                <c:pt idx="0">
                  <c:v>1248.75</c:v>
                </c:pt>
                <c:pt idx="1">
                  <c:v>410.46875</c:v>
                </c:pt>
                <c:pt idx="2">
                  <c:v>335.3125</c:v>
                </c:pt>
                <c:pt idx="3">
                  <c:v>199.8</c:v>
                </c:pt>
                <c:pt idx="4">
                  <c:v>138.75</c:v>
                </c:pt>
                <c:pt idx="5">
                  <c:v>416.25</c:v>
                </c:pt>
              </c:numCache>
            </c:numRef>
          </c:val>
        </c:ser>
        <c:gapWidth val="150"/>
        <c:overlap val="0"/>
        <c:axId val="61753823"/>
        <c:axId val="55077802"/>
      </c:barChart>
      <c:catAx>
        <c:axId val="61753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077802"/>
        <c:crosses val="autoZero"/>
        <c:auto val="1"/>
        <c:lblAlgn val="ctr"/>
        <c:lblOffset val="100"/>
        <c:noMultiLvlLbl val="0"/>
      </c:catAx>
      <c:valAx>
        <c:axId val="55077802"/>
        <c:scaling>
          <c:orientation val="minMax"/>
        </c:scaling>
        <c:delete val="0"/>
        <c:axPos val="l"/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75382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9</xdr:row>
      <xdr:rowOff>0</xdr:rowOff>
    </xdr:from>
    <xdr:to>
      <xdr:col>13</xdr:col>
      <xdr:colOff>262800</xdr:colOff>
      <xdr:row>23</xdr:row>
      <xdr:rowOff>37080</xdr:rowOff>
    </xdr:to>
    <xdr:graphicFrame>
      <xdr:nvGraphicFramePr>
        <xdr:cNvPr id="0" name="Chart 1"/>
        <xdr:cNvGraphicFramePr/>
      </xdr:nvGraphicFramePr>
      <xdr:xfrm>
        <a:off x="6731640" y="2057400"/>
        <a:ext cx="413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5"/>
    <col collapsed="false" customWidth="true" hidden="false" outlineLevel="0" max="7" min="5" style="0" width="9"/>
    <col collapsed="false" customWidth="true" hidden="false" outlineLevel="0" max="8" min="8" style="0" width="11"/>
    <col collapsed="false" customWidth="true" hidden="false" outlineLevel="0" max="9" min="9" style="0" width="15"/>
    <col collapsed="false" customWidth="true" hidden="false" outlineLevel="0" max="10" min="10" style="0" width="8"/>
    <col collapsed="false" customWidth="true" hidden="false" outlineLevel="0" max="13" min="11" style="0" width="12"/>
    <col collapsed="false" customWidth="true" hidden="false" outlineLevel="0" max="14" min="14" style="0" width="13"/>
    <col collapsed="false" customWidth="true" hidden="false" outlineLevel="0" max="15" min="15" style="0" width="2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15" hidden="false" customHeight="false" outlineLevel="0" collapsed="false">
      <c r="A4" s="3" t="s">
        <v>2</v>
      </c>
      <c r="B4" s="3"/>
      <c r="C4" s="4" t="s">
        <v>3</v>
      </c>
      <c r="D4" s="4"/>
      <c r="E4" s="4"/>
      <c r="G4" s="3" t="s">
        <v>4</v>
      </c>
      <c r="H4" s="3"/>
      <c r="I4" s="4" t="s">
        <v>5</v>
      </c>
      <c r="J4" s="4"/>
      <c r="K4" s="4"/>
      <c r="L4" s="3" t="s">
        <v>6</v>
      </c>
      <c r="M4" s="3"/>
      <c r="N4" s="5" t="n">
        <v>160</v>
      </c>
    </row>
    <row r="5" customFormat="false" ht="15" hidden="false" customHeight="false" outlineLevel="0" collapsed="false">
      <c r="A5" s="3" t="s">
        <v>7</v>
      </c>
      <c r="B5" s="3"/>
      <c r="C5" s="4" t="s">
        <v>8</v>
      </c>
      <c r="D5" s="4"/>
      <c r="E5" s="4"/>
      <c r="G5" s="3" t="s">
        <v>9</v>
      </c>
      <c r="H5" s="3"/>
      <c r="I5" s="6" t="n">
        <v>18.5</v>
      </c>
      <c r="J5" s="6"/>
      <c r="K5" s="6"/>
      <c r="L5" s="3" t="s">
        <v>10</v>
      </c>
      <c r="M5" s="3"/>
      <c r="N5" s="7" t="str">
        <f aca="false">IF($I$5&gt;=Listen!$D$12,"erfüllt","unterschritten!")</f>
        <v>erfüllt</v>
      </c>
    </row>
    <row r="6" customFormat="false" ht="15" hidden="false" customHeight="false" outlineLevel="0" collapsed="false">
      <c r="A6" s="3" t="s">
        <v>11</v>
      </c>
      <c r="B6" s="3"/>
      <c r="C6" s="4" t="s">
        <v>12</v>
      </c>
      <c r="D6" s="4"/>
      <c r="E6" s="4"/>
      <c r="G6" s="3" t="s">
        <v>13</v>
      </c>
      <c r="H6" s="3"/>
      <c r="I6" s="4" t="s">
        <v>14</v>
      </c>
      <c r="J6" s="4"/>
      <c r="K6" s="4"/>
      <c r="L6" s="4"/>
      <c r="M6" s="4"/>
      <c r="N6" s="4"/>
    </row>
    <row r="8" customFormat="false" ht="19.5" hidden="false" customHeight="true" outlineLevel="0" collapsed="false">
      <c r="A8" s="8" t="s">
        <v>15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customFormat="false" ht="30" hidden="false" customHeight="true" outlineLevel="0" collapsed="false">
      <c r="A9" s="9" t="s">
        <v>16</v>
      </c>
      <c r="B9" s="9" t="s">
        <v>17</v>
      </c>
      <c r="C9" s="9" t="s">
        <v>18</v>
      </c>
      <c r="D9" s="9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9" t="s">
        <v>24</v>
      </c>
      <c r="J9" s="9" t="s">
        <v>25</v>
      </c>
      <c r="K9" s="9" t="s">
        <v>26</v>
      </c>
      <c r="L9" s="9" t="s">
        <v>27</v>
      </c>
      <c r="M9" s="9" t="s">
        <v>28</v>
      </c>
      <c r="N9" s="9" t="s">
        <v>29</v>
      </c>
      <c r="O9" s="9" t="s">
        <v>30</v>
      </c>
    </row>
    <row r="10" customFormat="false" ht="15.75" hidden="false" customHeight="true" outlineLevel="0" collapsed="false">
      <c r="A10" s="10" t="n">
        <v>1</v>
      </c>
      <c r="B10" s="11" t="n">
        <v>46113</v>
      </c>
      <c r="C10" s="12" t="str">
        <f aca="false">IF(B10="","",CHOOSE(WEEKDAY(B10,2),"Montag","Dienstag","Mittwoch","Donnerstag","Freitag","Samstag","Sonntag"))</f>
        <v>Mittwoch</v>
      </c>
      <c r="D10" s="13" t="s">
        <v>31</v>
      </c>
      <c r="E10" s="14" t="n">
        <v>0.291666666666667</v>
      </c>
      <c r="F10" s="14" t="n">
        <v>0.645833333333333</v>
      </c>
      <c r="G10" s="15" t="n">
        <v>30</v>
      </c>
      <c r="H10" s="16" t="n">
        <f aca="false">IF(AND(E10&lt;&gt;"",F10&lt;&gt;""),ROUND((F10-E10+IF(F10&lt;E10,1,0))*24-IF(G10="",0,G10)/60,2),"")</f>
        <v>8</v>
      </c>
      <c r="I10" s="17" t="s">
        <v>32</v>
      </c>
      <c r="J10" s="18" t="n">
        <f aca="false">IFERROR(INDEX(Listen!$C$4:$C$9,MATCH(I10,Listen!$B$4:$B$9,0)),"")</f>
        <v>0</v>
      </c>
      <c r="K10" s="19" t="n">
        <f aca="false">IF(H10="","",$I$5)</f>
        <v>18.5</v>
      </c>
      <c r="L10" s="19" t="n">
        <f aca="false">IF(H10="","",H10*K10)</f>
        <v>148</v>
      </c>
      <c r="M10" s="19" t="n">
        <f aca="false">IF(L10="","",L10*J10)</f>
        <v>0</v>
      </c>
      <c r="N10" s="19" t="n">
        <f aca="false">IF(L10="","",L10+M10)</f>
        <v>148</v>
      </c>
      <c r="O10" s="20"/>
    </row>
    <row r="11" customFormat="false" ht="15.75" hidden="false" customHeight="true" outlineLevel="0" collapsed="false">
      <c r="A11" s="21" t="n">
        <v>2</v>
      </c>
      <c r="B11" s="11" t="n">
        <v>46114</v>
      </c>
      <c r="C11" s="12" t="str">
        <f aca="false">IF(B11="","",CHOOSE(WEEKDAY(B11,2),"Montag","Dienstag","Mittwoch","Donnerstag","Freitag","Samstag","Sonntag"))</f>
        <v>Donnerstag</v>
      </c>
      <c r="D11" s="13" t="s">
        <v>33</v>
      </c>
      <c r="E11" s="14" t="n">
        <v>0.291666666666667</v>
      </c>
      <c r="F11" s="14" t="n">
        <v>0.708333333333333</v>
      </c>
      <c r="G11" s="15" t="n">
        <v>45</v>
      </c>
      <c r="H11" s="16" t="n">
        <f aca="false">IF(AND(E11&lt;&gt;"",F11&lt;&gt;""),ROUND((F11-E11+IF(F11&lt;E11,1,0))*24-IF(G11="",0,G11)/60,2),"")</f>
        <v>9.25</v>
      </c>
      <c r="I11" s="17" t="s">
        <v>34</v>
      </c>
      <c r="J11" s="18" t="n">
        <f aca="false">IFERROR(INDEX(Listen!$C$4:$C$9,MATCH(I11,Listen!$B$4:$B$9,0)),"")</f>
        <v>0.25</v>
      </c>
      <c r="K11" s="19" t="n">
        <f aca="false">IF(H11="","",$I$5)</f>
        <v>18.5</v>
      </c>
      <c r="L11" s="19" t="n">
        <f aca="false">IF(H11="","",H11*K11)</f>
        <v>171.125</v>
      </c>
      <c r="M11" s="19" t="n">
        <f aca="false">IF(L11="","",L11*J11)</f>
        <v>42.78125</v>
      </c>
      <c r="N11" s="19" t="n">
        <f aca="false">IF(L11="","",L11+M11)</f>
        <v>213.90625</v>
      </c>
      <c r="O11" s="22" t="s">
        <v>35</v>
      </c>
    </row>
    <row r="12" customFormat="false" ht="15.75" hidden="false" customHeight="true" outlineLevel="0" collapsed="false">
      <c r="A12" s="10" t="n">
        <v>3</v>
      </c>
      <c r="B12" s="11" t="n">
        <v>46115</v>
      </c>
      <c r="C12" s="12" t="str">
        <f aca="false">IF(B12="","",CHOOSE(WEEKDAY(B12,2),"Montag","Dienstag","Mittwoch","Donnerstag","Freitag","Samstag","Sonntag"))</f>
        <v>Freitag</v>
      </c>
      <c r="D12" s="13" t="s">
        <v>36</v>
      </c>
      <c r="E12" s="14" t="n">
        <v>0.333333333333333</v>
      </c>
      <c r="F12" s="14" t="n">
        <v>0.583333333333333</v>
      </c>
      <c r="G12" s="15" t="n">
        <v>30</v>
      </c>
      <c r="H12" s="16" t="n">
        <f aca="false">IF(AND(E12&lt;&gt;"",F12&lt;&gt;""),ROUND((F12-E12+IF(F12&lt;E12,1,0))*24-IF(G12="",0,G12)/60,2),"")</f>
        <v>5.5</v>
      </c>
      <c r="I12" s="17" t="s">
        <v>37</v>
      </c>
      <c r="J12" s="18" t="n">
        <f aca="false">IFERROR(INDEX(Listen!$C$4:$C$9,MATCH(I12,Listen!$B$4:$B$9,0)),"")</f>
        <v>1.25</v>
      </c>
      <c r="K12" s="19" t="n">
        <f aca="false">IF(H12="","",$I$5)</f>
        <v>18.5</v>
      </c>
      <c r="L12" s="19" t="n">
        <f aca="false">IF(H12="","",H12*K12)</f>
        <v>101.75</v>
      </c>
      <c r="M12" s="19" t="n">
        <f aca="false">IF(L12="","",L12*J12)</f>
        <v>127.1875</v>
      </c>
      <c r="N12" s="19" t="n">
        <f aca="false">IF(L12="","",L12+M12)</f>
        <v>228.9375</v>
      </c>
      <c r="O12" s="20" t="s">
        <v>38</v>
      </c>
    </row>
    <row r="13" customFormat="false" ht="15.75" hidden="false" customHeight="true" outlineLevel="0" collapsed="false">
      <c r="A13" s="21" t="n">
        <v>4</v>
      </c>
      <c r="B13" s="11" t="n">
        <v>46118</v>
      </c>
      <c r="C13" s="12" t="str">
        <f aca="false">IF(B13="","",CHOOSE(WEEKDAY(B13,2),"Montag","Dienstag","Mittwoch","Donnerstag","Freitag","Samstag","Sonntag"))</f>
        <v>Montag</v>
      </c>
      <c r="D13" s="13" t="s">
        <v>39</v>
      </c>
      <c r="E13" s="14" t="n">
        <v>0.375</v>
      </c>
      <c r="F13" s="14" t="n">
        <v>0.583333333333333</v>
      </c>
      <c r="G13" s="15" t="n">
        <v>30</v>
      </c>
      <c r="H13" s="16" t="n">
        <f aca="false">IF(AND(E13&lt;&gt;"",F13&lt;&gt;""),ROUND((F13-E13+IF(F13&lt;E13,1,0))*24-IF(G13="",0,G13)/60,2),"")</f>
        <v>4.5</v>
      </c>
      <c r="I13" s="17" t="s">
        <v>37</v>
      </c>
      <c r="J13" s="18" t="n">
        <f aca="false">IFERROR(INDEX(Listen!$C$4:$C$9,MATCH(I13,Listen!$B$4:$B$9,0)),"")</f>
        <v>1.25</v>
      </c>
      <c r="K13" s="19" t="n">
        <f aca="false">IF(H13="","",$I$5)</f>
        <v>18.5</v>
      </c>
      <c r="L13" s="19" t="n">
        <f aca="false">IF(H13="","",H13*K13)</f>
        <v>83.25</v>
      </c>
      <c r="M13" s="19" t="n">
        <f aca="false">IF(L13="","",L13*J13)</f>
        <v>104.0625</v>
      </c>
      <c r="N13" s="19" t="n">
        <f aca="false">IF(L13="","",L13+M13)</f>
        <v>187.3125</v>
      </c>
      <c r="O13" s="22" t="s">
        <v>40</v>
      </c>
    </row>
    <row r="14" customFormat="false" ht="15.75" hidden="false" customHeight="true" outlineLevel="0" collapsed="false">
      <c r="A14" s="10" t="n">
        <v>5</v>
      </c>
      <c r="B14" s="11" t="n">
        <v>46119</v>
      </c>
      <c r="C14" s="12" t="str">
        <f aca="false">IF(B14="","",CHOOSE(WEEKDAY(B14,2),"Montag","Dienstag","Mittwoch","Donnerstag","Freitag","Samstag","Sonntag"))</f>
        <v>Dienstag</v>
      </c>
      <c r="D14" s="13" t="s">
        <v>31</v>
      </c>
      <c r="E14" s="14" t="n">
        <v>0.291666666666667</v>
      </c>
      <c r="F14" s="14" t="n">
        <v>0.645833333333333</v>
      </c>
      <c r="G14" s="15" t="n">
        <v>30</v>
      </c>
      <c r="H14" s="16" t="n">
        <f aca="false">IF(AND(E14&lt;&gt;"",F14&lt;&gt;""),ROUND((F14-E14+IF(F14&lt;E14,1,0))*24-IF(G14="",0,G14)/60,2),"")</f>
        <v>8</v>
      </c>
      <c r="I14" s="17" t="s">
        <v>32</v>
      </c>
      <c r="J14" s="18" t="n">
        <f aca="false">IFERROR(INDEX(Listen!$C$4:$C$9,MATCH(I14,Listen!$B$4:$B$9,0)),"")</f>
        <v>0</v>
      </c>
      <c r="K14" s="19" t="n">
        <f aca="false">IF(H14="","",$I$5)</f>
        <v>18.5</v>
      </c>
      <c r="L14" s="19" t="n">
        <f aca="false">IF(H14="","",H14*K14)</f>
        <v>148</v>
      </c>
      <c r="M14" s="19" t="n">
        <f aca="false">IF(L14="","",L14*J14)</f>
        <v>0</v>
      </c>
      <c r="N14" s="19" t="n">
        <f aca="false">IF(L14="","",L14+M14)</f>
        <v>148</v>
      </c>
      <c r="O14" s="20"/>
    </row>
    <row r="15" customFormat="false" ht="15.75" hidden="false" customHeight="true" outlineLevel="0" collapsed="false">
      <c r="A15" s="21" t="n">
        <v>6</v>
      </c>
      <c r="B15" s="11" t="n">
        <v>46120</v>
      </c>
      <c r="C15" s="12" t="str">
        <f aca="false">IF(B15="","",CHOOSE(WEEKDAY(B15,2),"Montag","Dienstag","Mittwoch","Donnerstag","Freitag","Samstag","Sonntag"))</f>
        <v>Mittwoch</v>
      </c>
      <c r="D15" s="13" t="s">
        <v>33</v>
      </c>
      <c r="E15" s="14" t="n">
        <v>0.291666666666667</v>
      </c>
      <c r="F15" s="14" t="n">
        <v>0.666666666666667</v>
      </c>
      <c r="G15" s="15" t="n">
        <v>45</v>
      </c>
      <c r="H15" s="16" t="n">
        <f aca="false">IF(AND(E15&lt;&gt;"",F15&lt;&gt;""),ROUND((F15-E15+IF(F15&lt;E15,1,0))*24-IF(G15="",0,G15)/60,2),"")</f>
        <v>8.25</v>
      </c>
      <c r="I15" s="17" t="s">
        <v>32</v>
      </c>
      <c r="J15" s="18" t="n">
        <f aca="false">IFERROR(INDEX(Listen!$C$4:$C$9,MATCH(I15,Listen!$B$4:$B$9,0)),"")</f>
        <v>0</v>
      </c>
      <c r="K15" s="19" t="n">
        <f aca="false">IF(H15="","",$I$5)</f>
        <v>18.5</v>
      </c>
      <c r="L15" s="19" t="n">
        <f aca="false">IF(H15="","",H15*K15)</f>
        <v>152.625</v>
      </c>
      <c r="M15" s="19" t="n">
        <f aca="false">IF(L15="","",L15*J15)</f>
        <v>0</v>
      </c>
      <c r="N15" s="19" t="n">
        <f aca="false">IF(L15="","",L15+M15)</f>
        <v>152.625</v>
      </c>
      <c r="O15" s="22"/>
    </row>
    <row r="16" customFormat="false" ht="15.75" hidden="false" customHeight="true" outlineLevel="0" collapsed="false">
      <c r="A16" s="10" t="n">
        <v>7</v>
      </c>
      <c r="B16" s="11" t="n">
        <v>46121</v>
      </c>
      <c r="C16" s="12" t="str">
        <f aca="false">IF(B16="","",CHOOSE(WEEKDAY(B16,2),"Montag","Dienstag","Mittwoch","Donnerstag","Freitag","Samstag","Sonntag"))</f>
        <v>Donnerstag</v>
      </c>
      <c r="D16" s="13" t="s">
        <v>41</v>
      </c>
      <c r="E16" s="14" t="n">
        <v>0.291666666666667</v>
      </c>
      <c r="F16" s="14" t="n">
        <v>0.541666666666667</v>
      </c>
      <c r="G16" s="15" t="n">
        <v>15</v>
      </c>
      <c r="H16" s="16" t="n">
        <f aca="false">IF(AND(E16&lt;&gt;"",F16&lt;&gt;""),ROUND((F16-E16+IF(F16&lt;E16,1,0))*24-IF(G16="",0,G16)/60,2),"")</f>
        <v>5.75</v>
      </c>
      <c r="I16" s="17" t="s">
        <v>32</v>
      </c>
      <c r="J16" s="18" t="n">
        <f aca="false">IFERROR(INDEX(Listen!$C$4:$C$9,MATCH(I16,Listen!$B$4:$B$9,0)),"")</f>
        <v>0</v>
      </c>
      <c r="K16" s="19" t="n">
        <f aca="false">IF(H16="","",$I$5)</f>
        <v>18.5</v>
      </c>
      <c r="L16" s="19" t="n">
        <f aca="false">IF(H16="","",H16*K16)</f>
        <v>106.375</v>
      </c>
      <c r="M16" s="19" t="n">
        <f aca="false">IF(L16="","",L16*J16)</f>
        <v>0</v>
      </c>
      <c r="N16" s="19" t="n">
        <f aca="false">IF(L16="","",L16+M16)</f>
        <v>106.375</v>
      </c>
      <c r="O16" s="20"/>
    </row>
    <row r="17" customFormat="false" ht="15.75" hidden="false" customHeight="true" outlineLevel="0" collapsed="false">
      <c r="A17" s="21" t="n">
        <v>8</v>
      </c>
      <c r="B17" s="11" t="n">
        <v>46122</v>
      </c>
      <c r="C17" s="12" t="str">
        <f aca="false">IF(B17="","",CHOOSE(WEEKDAY(B17,2),"Montag","Dienstag","Mittwoch","Donnerstag","Freitag","Samstag","Sonntag"))</f>
        <v>Freitag</v>
      </c>
      <c r="D17" s="13" t="s">
        <v>31</v>
      </c>
      <c r="E17" s="14" t="n">
        <v>0.291666666666667</v>
      </c>
      <c r="F17" s="14" t="n">
        <v>0.666666666666667</v>
      </c>
      <c r="G17" s="15" t="n">
        <v>30</v>
      </c>
      <c r="H17" s="16" t="n">
        <f aca="false">IF(AND(E17&lt;&gt;"",F17&lt;&gt;""),ROUND((F17-E17+IF(F17&lt;E17,1,0))*24-IF(G17="",0,G17)/60,2),"")</f>
        <v>8.5</v>
      </c>
      <c r="I17" s="17" t="s">
        <v>34</v>
      </c>
      <c r="J17" s="18" t="n">
        <f aca="false">IFERROR(INDEX(Listen!$C$4:$C$9,MATCH(I17,Listen!$B$4:$B$9,0)),"")</f>
        <v>0.25</v>
      </c>
      <c r="K17" s="19" t="n">
        <f aca="false">IF(H17="","",$I$5)</f>
        <v>18.5</v>
      </c>
      <c r="L17" s="19" t="n">
        <f aca="false">IF(H17="","",H17*K17)</f>
        <v>157.25</v>
      </c>
      <c r="M17" s="19" t="n">
        <f aca="false">IF(L17="","",L17*J17)</f>
        <v>39.3125</v>
      </c>
      <c r="N17" s="19" t="n">
        <f aca="false">IF(L17="","",L17+M17)</f>
        <v>196.5625</v>
      </c>
      <c r="O17" s="22" t="s">
        <v>42</v>
      </c>
    </row>
    <row r="18" customFormat="false" ht="15.75" hidden="false" customHeight="true" outlineLevel="0" collapsed="false">
      <c r="A18" s="10" t="n">
        <v>9</v>
      </c>
      <c r="B18" s="11" t="n">
        <v>46123</v>
      </c>
      <c r="C18" s="12" t="str">
        <f aca="false">IF(B18="","",CHOOSE(WEEKDAY(B18,2),"Montag","Dienstag","Mittwoch","Donnerstag","Freitag","Samstag","Sonntag"))</f>
        <v>Samstag</v>
      </c>
      <c r="D18" s="13" t="s">
        <v>43</v>
      </c>
      <c r="E18" s="14" t="n">
        <v>0.333333333333333</v>
      </c>
      <c r="F18" s="14" t="n">
        <v>0.541666666666667</v>
      </c>
      <c r="G18" s="15" t="n">
        <v>0</v>
      </c>
      <c r="H18" s="16" t="n">
        <f aca="false">IF(AND(E18&lt;&gt;"",F18&lt;&gt;""),ROUND((F18-E18+IF(F18&lt;E18,1,0))*24-IF(G18="",0,G18)/60,2),"")</f>
        <v>5</v>
      </c>
      <c r="I18" s="17" t="s">
        <v>44</v>
      </c>
      <c r="J18" s="18" t="n">
        <f aca="false">IFERROR(INDEX(Listen!$C$4:$C$9,MATCH(I18,Listen!$B$4:$B$9,0)),"")</f>
        <v>0.2</v>
      </c>
      <c r="K18" s="19" t="n">
        <f aca="false">IF(H18="","",$I$5)</f>
        <v>18.5</v>
      </c>
      <c r="L18" s="19" t="n">
        <f aca="false">IF(H18="","",H18*K18)</f>
        <v>92.5</v>
      </c>
      <c r="M18" s="19" t="n">
        <f aca="false">IF(L18="","",L18*J18)</f>
        <v>18.5</v>
      </c>
      <c r="N18" s="19" t="n">
        <f aca="false">IF(L18="","",L18+M18)</f>
        <v>111</v>
      </c>
      <c r="O18" s="20"/>
    </row>
    <row r="19" customFormat="false" ht="15.75" hidden="false" customHeight="true" outlineLevel="0" collapsed="false">
      <c r="A19" s="21" t="n">
        <v>10</v>
      </c>
      <c r="B19" s="11" t="n">
        <v>46124</v>
      </c>
      <c r="C19" s="12" t="str">
        <f aca="false">IF(B19="","",CHOOSE(WEEKDAY(B19,2),"Montag","Dienstag","Mittwoch","Donnerstag","Freitag","Samstag","Sonntag"))</f>
        <v>Sonntag</v>
      </c>
      <c r="D19" s="13" t="s">
        <v>39</v>
      </c>
      <c r="E19" s="14" t="n">
        <v>0.375</v>
      </c>
      <c r="F19" s="14" t="n">
        <v>0.583333333333333</v>
      </c>
      <c r="G19" s="15" t="n">
        <v>0</v>
      </c>
      <c r="H19" s="16" t="n">
        <f aca="false">IF(AND(E19&lt;&gt;"",F19&lt;&gt;""),ROUND((F19-E19+IF(F19&lt;E19,1,0))*24-IF(G19="",0,G19)/60,2),"")</f>
        <v>5</v>
      </c>
      <c r="I19" s="17" t="s">
        <v>45</v>
      </c>
      <c r="J19" s="18" t="n">
        <f aca="false">IFERROR(INDEX(Listen!$C$4:$C$9,MATCH(I19,Listen!$B$4:$B$9,0)),"")</f>
        <v>0.5</v>
      </c>
      <c r="K19" s="19" t="n">
        <f aca="false">IF(H19="","",$I$5)</f>
        <v>18.5</v>
      </c>
      <c r="L19" s="19" t="n">
        <f aca="false">IF(H19="","",H19*K19)</f>
        <v>92.5</v>
      </c>
      <c r="M19" s="19" t="n">
        <f aca="false">IF(L19="","",L19*J19)</f>
        <v>46.25</v>
      </c>
      <c r="N19" s="19" t="n">
        <f aca="false">IF(L19="","",L19+M19)</f>
        <v>138.75</v>
      </c>
      <c r="O19" s="22" t="s">
        <v>46</v>
      </c>
    </row>
    <row r="20" customFormat="false" ht="15.75" hidden="false" customHeight="true" outlineLevel="0" collapsed="false">
      <c r="A20" s="10" t="n">
        <v>11</v>
      </c>
      <c r="B20" s="11" t="n">
        <v>46125</v>
      </c>
      <c r="C20" s="12" t="str">
        <f aca="false">IF(B20="","",CHOOSE(WEEKDAY(B20,2),"Montag","Dienstag","Mittwoch","Donnerstag","Freitag","Samstag","Sonntag"))</f>
        <v>Montag</v>
      </c>
      <c r="D20" s="13" t="s">
        <v>31</v>
      </c>
      <c r="E20" s="14" t="n">
        <v>0.291666666666667</v>
      </c>
      <c r="F20" s="14" t="n">
        <v>0.645833333333333</v>
      </c>
      <c r="G20" s="15" t="n">
        <v>30</v>
      </c>
      <c r="H20" s="16" t="n">
        <f aca="false">IF(AND(E20&lt;&gt;"",F20&lt;&gt;""),ROUND((F20-E20+IF(F20&lt;E20,1,0))*24-IF(G20="",0,G20)/60,2),"")</f>
        <v>8</v>
      </c>
      <c r="I20" s="17" t="s">
        <v>32</v>
      </c>
      <c r="J20" s="18" t="n">
        <f aca="false">IFERROR(INDEX(Listen!$C$4:$C$9,MATCH(I20,Listen!$B$4:$B$9,0)),"")</f>
        <v>0</v>
      </c>
      <c r="K20" s="19" t="n">
        <f aca="false">IF(H20="","",$I$5)</f>
        <v>18.5</v>
      </c>
      <c r="L20" s="19" t="n">
        <f aca="false">IF(H20="","",H20*K20)</f>
        <v>148</v>
      </c>
      <c r="M20" s="19" t="n">
        <f aca="false">IF(L20="","",L20*J20)</f>
        <v>0</v>
      </c>
      <c r="N20" s="19" t="n">
        <f aca="false">IF(L20="","",L20+M20)</f>
        <v>148</v>
      </c>
      <c r="O20" s="20"/>
    </row>
    <row r="21" customFormat="false" ht="15.75" hidden="false" customHeight="true" outlineLevel="0" collapsed="false">
      <c r="A21" s="21" t="n">
        <v>12</v>
      </c>
      <c r="B21" s="11" t="n">
        <v>46126</v>
      </c>
      <c r="C21" s="12" t="str">
        <f aca="false">IF(B21="","",CHOOSE(WEEKDAY(B21,2),"Montag","Dienstag","Mittwoch","Donnerstag","Freitag","Samstag","Sonntag"))</f>
        <v>Dienstag</v>
      </c>
      <c r="D21" s="13" t="s">
        <v>47</v>
      </c>
      <c r="E21" s="14" t="n">
        <v>0.916666666666667</v>
      </c>
      <c r="F21" s="14" t="n">
        <v>0.25</v>
      </c>
      <c r="G21" s="15" t="n">
        <v>45</v>
      </c>
      <c r="H21" s="16" t="n">
        <f aca="false">IF(AND(E21&lt;&gt;"",F21&lt;&gt;""),ROUND((F21-E21+IF(F21&lt;E21,1,0))*24-IF(G21="",0,G21)/60,2),"")</f>
        <v>7.25</v>
      </c>
      <c r="I21" s="17" t="s">
        <v>48</v>
      </c>
      <c r="J21" s="18" t="n">
        <f aca="false">IFERROR(INDEX(Listen!$C$4:$C$9,MATCH(I21,Listen!$B$4:$B$9,0)),"")</f>
        <v>0.25</v>
      </c>
      <c r="K21" s="19" t="n">
        <f aca="false">IF(H21="","",$I$5)</f>
        <v>18.5</v>
      </c>
      <c r="L21" s="19" t="n">
        <f aca="false">IF(H21="","",H21*K21)</f>
        <v>134.125</v>
      </c>
      <c r="M21" s="19" t="n">
        <f aca="false">IF(L21="","",L21*J21)</f>
        <v>33.53125</v>
      </c>
      <c r="N21" s="19" t="n">
        <f aca="false">IF(L21="","",L21+M21)</f>
        <v>167.65625</v>
      </c>
      <c r="O21" s="22" t="s">
        <v>49</v>
      </c>
    </row>
    <row r="22" customFormat="false" ht="15.75" hidden="false" customHeight="true" outlineLevel="0" collapsed="false">
      <c r="A22" s="10" t="n">
        <v>13</v>
      </c>
      <c r="B22" s="11" t="n">
        <v>46127</v>
      </c>
      <c r="C22" s="12" t="str">
        <f aca="false">IF(B22="","",CHOOSE(WEEKDAY(B22,2),"Montag","Dienstag","Mittwoch","Donnerstag","Freitag","Samstag","Sonntag"))</f>
        <v>Mittwoch</v>
      </c>
      <c r="D22" s="13" t="s">
        <v>31</v>
      </c>
      <c r="E22" s="14" t="n">
        <v>0.291666666666667</v>
      </c>
      <c r="F22" s="14" t="n">
        <v>0.645833333333333</v>
      </c>
      <c r="G22" s="15" t="n">
        <v>30</v>
      </c>
      <c r="H22" s="16" t="n">
        <f aca="false">IF(AND(E22&lt;&gt;"",F22&lt;&gt;""),ROUND((F22-E22+IF(F22&lt;E22,1,0))*24-IF(G22="",0,G22)/60,2),"")</f>
        <v>8</v>
      </c>
      <c r="I22" s="17" t="s">
        <v>32</v>
      </c>
      <c r="J22" s="18" t="n">
        <f aca="false">IFERROR(INDEX(Listen!$C$4:$C$9,MATCH(I22,Listen!$B$4:$B$9,0)),"")</f>
        <v>0</v>
      </c>
      <c r="K22" s="19" t="n">
        <f aca="false">IF(H22="","",$I$5)</f>
        <v>18.5</v>
      </c>
      <c r="L22" s="19" t="n">
        <f aca="false">IF(H22="","",H22*K22)</f>
        <v>148</v>
      </c>
      <c r="M22" s="19" t="n">
        <f aca="false">IF(L22="","",L22*J22)</f>
        <v>0</v>
      </c>
      <c r="N22" s="19" t="n">
        <f aca="false">IF(L22="","",L22+M22)</f>
        <v>148</v>
      </c>
      <c r="O22" s="20"/>
    </row>
    <row r="23" customFormat="false" ht="15.75" hidden="false" customHeight="true" outlineLevel="0" collapsed="false">
      <c r="A23" s="21" t="n">
        <v>14</v>
      </c>
      <c r="B23" s="11" t="n">
        <v>46128</v>
      </c>
      <c r="C23" s="12" t="str">
        <f aca="false">IF(B23="","",CHOOSE(WEEKDAY(B23,2),"Montag","Dienstag","Mittwoch","Donnerstag","Freitag","Samstag","Sonntag"))</f>
        <v>Donnerstag</v>
      </c>
      <c r="D23" s="13" t="s">
        <v>50</v>
      </c>
      <c r="E23" s="14" t="n">
        <v>0.333333333333333</v>
      </c>
      <c r="F23" s="14" t="n">
        <v>0.604166666666667</v>
      </c>
      <c r="G23" s="15" t="n">
        <v>30</v>
      </c>
      <c r="H23" s="16" t="n">
        <f aca="false">IF(AND(E23&lt;&gt;"",F23&lt;&gt;""),ROUND((F23-E23+IF(F23&lt;E23,1,0))*24-IF(G23="",0,G23)/60,2),"")</f>
        <v>6</v>
      </c>
      <c r="I23" s="17" t="s">
        <v>32</v>
      </c>
      <c r="J23" s="18" t="n">
        <f aca="false">IFERROR(INDEX(Listen!$C$4:$C$9,MATCH(I23,Listen!$B$4:$B$9,0)),"")</f>
        <v>0</v>
      </c>
      <c r="K23" s="19" t="n">
        <f aca="false">IF(H23="","",$I$5)</f>
        <v>18.5</v>
      </c>
      <c r="L23" s="19" t="n">
        <f aca="false">IF(H23="","",H23*K23)</f>
        <v>111</v>
      </c>
      <c r="M23" s="19" t="n">
        <f aca="false">IF(L23="","",L23*J23)</f>
        <v>0</v>
      </c>
      <c r="N23" s="19" t="n">
        <f aca="false">IF(L23="","",L23+M23)</f>
        <v>111</v>
      </c>
      <c r="O23" s="22"/>
    </row>
    <row r="24" customFormat="false" ht="15.75" hidden="false" customHeight="true" outlineLevel="0" collapsed="false">
      <c r="A24" s="10" t="n">
        <v>15</v>
      </c>
      <c r="B24" s="11" t="n">
        <v>46129</v>
      </c>
      <c r="C24" s="12" t="str">
        <f aca="false">IF(B24="","",CHOOSE(WEEKDAY(B24,2),"Montag","Dienstag","Mittwoch","Donnerstag","Freitag","Samstag","Sonntag"))</f>
        <v>Freitag</v>
      </c>
      <c r="D24" s="13" t="s">
        <v>33</v>
      </c>
      <c r="E24" s="14" t="n">
        <v>0.291666666666667</v>
      </c>
      <c r="F24" s="14" t="n">
        <v>0.645833333333333</v>
      </c>
      <c r="G24" s="15" t="n">
        <v>30</v>
      </c>
      <c r="H24" s="16" t="n">
        <f aca="false">IF(AND(E24&lt;&gt;"",F24&lt;&gt;""),ROUND((F24-E24+IF(F24&lt;E24,1,0))*24-IF(G24="",0,G24)/60,2),"")</f>
        <v>8</v>
      </c>
      <c r="I24" s="17" t="s">
        <v>32</v>
      </c>
      <c r="J24" s="18" t="n">
        <f aca="false">IFERROR(INDEX(Listen!$C$4:$C$9,MATCH(I24,Listen!$B$4:$B$9,0)),"")</f>
        <v>0</v>
      </c>
      <c r="K24" s="19" t="n">
        <f aca="false">IF(H24="","",$I$5)</f>
        <v>18.5</v>
      </c>
      <c r="L24" s="19" t="n">
        <f aca="false">IF(H24="","",H24*K24)</f>
        <v>148</v>
      </c>
      <c r="M24" s="19" t="n">
        <f aca="false">IF(L24="","",L24*J24)</f>
        <v>0</v>
      </c>
      <c r="N24" s="19" t="n">
        <f aca="false">IF(L24="","",L24+M24)</f>
        <v>148</v>
      </c>
      <c r="O24" s="20"/>
    </row>
    <row r="25" customFormat="false" ht="15.75" hidden="false" customHeight="true" outlineLevel="0" collapsed="false">
      <c r="A25" s="21" t="n">
        <v>16</v>
      </c>
      <c r="B25" s="11" t="n">
        <v>46130</v>
      </c>
      <c r="C25" s="12" t="str">
        <f aca="false">IF(B25="","",CHOOSE(WEEKDAY(B25,2),"Montag","Dienstag","Mittwoch","Donnerstag","Freitag","Samstag","Sonntag"))</f>
        <v>Samstag</v>
      </c>
      <c r="D25" s="13" t="s">
        <v>36</v>
      </c>
      <c r="E25" s="14" t="n">
        <v>0.333333333333333</v>
      </c>
      <c r="F25" s="14" t="n">
        <v>0.5</v>
      </c>
      <c r="G25" s="15" t="n">
        <v>0</v>
      </c>
      <c r="H25" s="16" t="n">
        <f aca="false">IF(AND(E25&lt;&gt;"",F25&lt;&gt;""),ROUND((F25-E25+IF(F25&lt;E25,1,0))*24-IF(G25="",0,G25)/60,2),"")</f>
        <v>4</v>
      </c>
      <c r="I25" s="17" t="s">
        <v>44</v>
      </c>
      <c r="J25" s="18" t="n">
        <f aca="false">IFERROR(INDEX(Listen!$C$4:$C$9,MATCH(I25,Listen!$B$4:$B$9,0)),"")</f>
        <v>0.2</v>
      </c>
      <c r="K25" s="19" t="n">
        <f aca="false">IF(H25="","",$I$5)</f>
        <v>18.5</v>
      </c>
      <c r="L25" s="19" t="n">
        <f aca="false">IF(H25="","",H25*K25)</f>
        <v>74</v>
      </c>
      <c r="M25" s="19" t="n">
        <f aca="false">IF(L25="","",L25*J25)</f>
        <v>14.8</v>
      </c>
      <c r="N25" s="19" t="n">
        <f aca="false">IF(L25="","",L25+M25)</f>
        <v>88.8</v>
      </c>
      <c r="O25" s="22"/>
    </row>
    <row r="26" customFormat="false" ht="15.75" hidden="false" customHeight="true" outlineLevel="0" collapsed="false">
      <c r="A26" s="10" t="n">
        <v>17</v>
      </c>
      <c r="B26" s="11" t="n">
        <v>46132</v>
      </c>
      <c r="C26" s="12" t="str">
        <f aca="false">IF(B26="","",CHOOSE(WEEKDAY(B26,2),"Montag","Dienstag","Mittwoch","Donnerstag","Freitag","Samstag","Sonntag"))</f>
        <v>Montag</v>
      </c>
      <c r="D26" s="13" t="s">
        <v>31</v>
      </c>
      <c r="E26" s="14" t="n">
        <v>0.25</v>
      </c>
      <c r="F26" s="14" t="n">
        <v>0.583333333333333</v>
      </c>
      <c r="G26" s="15" t="n">
        <v>30</v>
      </c>
      <c r="H26" s="16" t="n">
        <f aca="false">IF(AND(E26&lt;&gt;"",F26&lt;&gt;""),ROUND((F26-E26+IF(F26&lt;E26,1,0))*24-IF(G26="",0,G26)/60,2),"")</f>
        <v>7.5</v>
      </c>
      <c r="I26" s="17" t="s">
        <v>32</v>
      </c>
      <c r="J26" s="18" t="n">
        <f aca="false">IFERROR(INDEX(Listen!$C$4:$C$9,MATCH(I26,Listen!$B$4:$B$9,0)),"")</f>
        <v>0</v>
      </c>
      <c r="K26" s="19" t="n">
        <f aca="false">IF(H26="","",$I$5)</f>
        <v>18.5</v>
      </c>
      <c r="L26" s="19" t="n">
        <f aca="false">IF(H26="","",H26*K26)</f>
        <v>138.75</v>
      </c>
      <c r="M26" s="19" t="n">
        <f aca="false">IF(L26="","",L26*J26)</f>
        <v>0</v>
      </c>
      <c r="N26" s="19" t="n">
        <f aca="false">IF(L26="","",L26+M26)</f>
        <v>138.75</v>
      </c>
      <c r="O26" s="20"/>
    </row>
    <row r="27" customFormat="false" ht="15.75" hidden="false" customHeight="true" outlineLevel="0" collapsed="false">
      <c r="A27" s="21" t="n">
        <v>18</v>
      </c>
      <c r="B27" s="11" t="n">
        <v>46133</v>
      </c>
      <c r="C27" s="12" t="str">
        <f aca="false">IF(B27="","",CHOOSE(WEEKDAY(B27,2),"Montag","Dienstag","Mittwoch","Donnerstag","Freitag","Samstag","Sonntag"))</f>
        <v>Dienstag</v>
      </c>
      <c r="D27" s="13" t="s">
        <v>47</v>
      </c>
      <c r="E27" s="14" t="n">
        <v>0.875</v>
      </c>
      <c r="F27" s="14" t="n">
        <v>0.208333333333333</v>
      </c>
      <c r="G27" s="15" t="n">
        <v>45</v>
      </c>
      <c r="H27" s="16" t="n">
        <f aca="false">IF(AND(E27&lt;&gt;"",F27&lt;&gt;""),ROUND((F27-E27+IF(F27&lt;E27,1,0))*24-IF(G27="",0,G27)/60,2),"")</f>
        <v>7.25</v>
      </c>
      <c r="I27" s="17" t="s">
        <v>48</v>
      </c>
      <c r="J27" s="18" t="n">
        <f aca="false">IFERROR(INDEX(Listen!$C$4:$C$9,MATCH(I27,Listen!$B$4:$B$9,0)),"")</f>
        <v>0.25</v>
      </c>
      <c r="K27" s="19" t="n">
        <f aca="false">IF(H27="","",$I$5)</f>
        <v>18.5</v>
      </c>
      <c r="L27" s="19" t="n">
        <f aca="false">IF(H27="","",H27*K27)</f>
        <v>134.125</v>
      </c>
      <c r="M27" s="19" t="n">
        <f aca="false">IF(L27="","",L27*J27)</f>
        <v>33.53125</v>
      </c>
      <c r="N27" s="19" t="n">
        <f aca="false">IF(L27="","",L27+M27)</f>
        <v>167.65625</v>
      </c>
      <c r="O27" s="22" t="s">
        <v>49</v>
      </c>
    </row>
    <row r="28" customFormat="false" ht="15.75" hidden="false" customHeight="true" outlineLevel="0" collapsed="false">
      <c r="A28" s="10"/>
      <c r="B28" s="11"/>
      <c r="C28" s="12" t="str">
        <f aca="false">IF(B28="","",CHOOSE(WEEKDAY(B28,2),"Montag","Dienstag","Mittwoch","Donnerstag","Freitag","Samstag","Sonntag"))</f>
        <v/>
      </c>
      <c r="D28" s="13"/>
      <c r="E28" s="14"/>
      <c r="F28" s="14"/>
      <c r="G28" s="15"/>
      <c r="H28" s="16" t="str">
        <f aca="false">IF(AND(E28&lt;&gt;"",F28&lt;&gt;""),ROUND((F28-E28+IF(F28&lt;E28,1,0))*24-IF(G28="",0,G28)/60,2),"")</f>
        <v/>
      </c>
      <c r="I28" s="17"/>
      <c r="J28" s="18" t="str">
        <f aca="false">IFERROR(INDEX(Listen!$C$4:$C$9,MATCH(I28,Listen!$B$4:$B$9,0)),"")</f>
        <v/>
      </c>
      <c r="K28" s="19" t="str">
        <f aca="false">IF(H28="","",$I$5)</f>
        <v/>
      </c>
      <c r="L28" s="19" t="str">
        <f aca="false">IF(H28="","",H28*K28)</f>
        <v/>
      </c>
      <c r="M28" s="19" t="str">
        <f aca="false">IF(L28="","",L28*J28)</f>
        <v/>
      </c>
      <c r="N28" s="19" t="str">
        <f aca="false">IF(L28="","",L28+M28)</f>
        <v/>
      </c>
      <c r="O28" s="20"/>
    </row>
    <row r="29" customFormat="false" ht="15.75" hidden="false" customHeight="true" outlineLevel="0" collapsed="false">
      <c r="A29" s="21"/>
      <c r="B29" s="11"/>
      <c r="C29" s="12" t="str">
        <f aca="false">IF(B29="","",CHOOSE(WEEKDAY(B29,2),"Montag","Dienstag","Mittwoch","Donnerstag","Freitag","Samstag","Sonntag"))</f>
        <v/>
      </c>
      <c r="D29" s="13"/>
      <c r="E29" s="14"/>
      <c r="F29" s="14"/>
      <c r="G29" s="15"/>
      <c r="H29" s="16" t="str">
        <f aca="false">IF(AND(E29&lt;&gt;"",F29&lt;&gt;""),ROUND((F29-E29+IF(F29&lt;E29,1,0))*24-IF(G29="",0,G29)/60,2),"")</f>
        <v/>
      </c>
      <c r="I29" s="17"/>
      <c r="J29" s="18" t="str">
        <f aca="false">IFERROR(INDEX(Listen!$C$4:$C$9,MATCH(I29,Listen!$B$4:$B$9,0)),"")</f>
        <v/>
      </c>
      <c r="K29" s="19" t="str">
        <f aca="false">IF(H29="","",$I$5)</f>
        <v/>
      </c>
      <c r="L29" s="19" t="str">
        <f aca="false">IF(H29="","",H29*K29)</f>
        <v/>
      </c>
      <c r="M29" s="19" t="str">
        <f aca="false">IF(L29="","",L29*J29)</f>
        <v/>
      </c>
      <c r="N29" s="19" t="str">
        <f aca="false">IF(L29="","",L29+M29)</f>
        <v/>
      </c>
      <c r="O29" s="22"/>
    </row>
    <row r="30" customFormat="false" ht="15.75" hidden="false" customHeight="true" outlineLevel="0" collapsed="false">
      <c r="A30" s="10"/>
      <c r="B30" s="11"/>
      <c r="C30" s="12" t="str">
        <f aca="false">IF(B30="","",CHOOSE(WEEKDAY(B30,2),"Montag","Dienstag","Mittwoch","Donnerstag","Freitag","Samstag","Sonntag"))</f>
        <v/>
      </c>
      <c r="D30" s="13"/>
      <c r="E30" s="14"/>
      <c r="F30" s="14"/>
      <c r="G30" s="15"/>
      <c r="H30" s="16" t="str">
        <f aca="false">IF(AND(E30&lt;&gt;"",F30&lt;&gt;""),ROUND((F30-E30+IF(F30&lt;E30,1,0))*24-IF(G30="",0,G30)/60,2),"")</f>
        <v/>
      </c>
      <c r="I30" s="17"/>
      <c r="J30" s="18" t="str">
        <f aca="false">IFERROR(INDEX(Listen!$C$4:$C$9,MATCH(I30,Listen!$B$4:$B$9,0)),"")</f>
        <v/>
      </c>
      <c r="K30" s="19" t="str">
        <f aca="false">IF(H30="","",$I$5)</f>
        <v/>
      </c>
      <c r="L30" s="19" t="str">
        <f aca="false">IF(H30="","",H30*K30)</f>
        <v/>
      </c>
      <c r="M30" s="19" t="str">
        <f aca="false">IF(L30="","",L30*J30)</f>
        <v/>
      </c>
      <c r="N30" s="19" t="str">
        <f aca="false">IF(L30="","",L30+M30)</f>
        <v/>
      </c>
      <c r="O30" s="20"/>
    </row>
    <row r="31" customFormat="false" ht="21.75" hidden="false" customHeight="true" outlineLevel="0" collapsed="false">
      <c r="A31" s="23" t="s">
        <v>51</v>
      </c>
      <c r="B31" s="23"/>
      <c r="C31" s="23"/>
      <c r="D31" s="23"/>
      <c r="E31" s="23"/>
      <c r="F31" s="23"/>
      <c r="G31" s="23"/>
      <c r="H31" s="24" t="n">
        <f aca="false">SUM(H10:H27)</f>
        <v>123.75</v>
      </c>
      <c r="I31" s="25"/>
      <c r="J31" s="25"/>
      <c r="K31" s="25"/>
      <c r="L31" s="26" t="n">
        <f aca="false">SUM(L10:L27)</f>
        <v>2289.375</v>
      </c>
      <c r="M31" s="26" t="n">
        <f aca="false">SUM(M10:M27)</f>
        <v>459.95625</v>
      </c>
      <c r="N31" s="26" t="n">
        <f aca="false">SUM(N10:N27)</f>
        <v>2749.33125</v>
      </c>
      <c r="O31" s="25"/>
    </row>
  </sheetData>
  <autoFilter ref="A9:O9"/>
  <mergeCells count="18">
    <mergeCell ref="A1:O1"/>
    <mergeCell ref="A2:O2"/>
    <mergeCell ref="A4:B4"/>
    <mergeCell ref="C4:E4"/>
    <mergeCell ref="G4:H4"/>
    <mergeCell ref="I4:K4"/>
    <mergeCell ref="L4:M4"/>
    <mergeCell ref="A5:B5"/>
    <mergeCell ref="C5:E5"/>
    <mergeCell ref="G5:H5"/>
    <mergeCell ref="I5:K5"/>
    <mergeCell ref="L5:M5"/>
    <mergeCell ref="A6:B6"/>
    <mergeCell ref="C6:E6"/>
    <mergeCell ref="G6:H6"/>
    <mergeCell ref="I6:N6"/>
    <mergeCell ref="A8:O8"/>
    <mergeCell ref="A31:G31"/>
  </mergeCells>
  <conditionalFormatting sqref="E10:E30">
    <cfRule type="expression" priority="2" aboveAverage="0" equalAverage="0" bottom="0" percent="0" rank="0" text="" dxfId="2">
      <formula>AND(OR($A10&lt;&gt;"",$D10&lt;&gt;"",$E10&lt;&gt;""),E10="")</formula>
    </cfRule>
  </conditionalFormatting>
  <conditionalFormatting sqref="F10:F30">
    <cfRule type="expression" priority="3" aboveAverage="0" equalAverage="0" bottom="0" percent="0" rank="0" text="" dxfId="2">
      <formula>AND(OR($A10&lt;&gt;"",$D10&lt;&gt;"",$E10&lt;&gt;""),F10="")</formula>
    </cfRule>
  </conditionalFormatting>
  <conditionalFormatting sqref="I10:I30">
    <cfRule type="expression" priority="4" aboveAverage="0" equalAverage="0" bottom="0" percent="0" rank="0" text="" dxfId="2">
      <formula>AND(OR($A10&lt;&gt;"",$D10&lt;&gt;"",$E10&lt;&gt;""),I10="")</formula>
    </cfRule>
    <cfRule type="expression" priority="5" aboveAverage="0" equalAverage="0" bottom="0" percent="0" rank="0" text="" dxfId="3">
      <formula>OR($I10="Nachtarbeit",$I10="Sonntagsarbeit",$I10="Feiertagsarbeit",$I10="Samstagsarbeit")</formula>
    </cfRule>
  </conditionalFormatting>
  <conditionalFormatting sqref="B10:B30">
    <cfRule type="expression" priority="6" aboveAverage="0" equalAverage="0" bottom="0" percent="0" rank="0" text="" dxfId="2">
      <formula>AND(OR($A10&lt;&gt;"",$D10&lt;&gt;"",$E10&lt;&gt;""),B10="")</formula>
    </cfRule>
  </conditionalFormatting>
  <conditionalFormatting sqref="H10:H30">
    <cfRule type="cellIs" priority="7" operator="greaterThan" aboveAverage="0" equalAverage="0" bottom="0" percent="0" rank="0" text="" dxfId="4">
      <formula>10</formula>
    </cfRule>
  </conditionalFormatting>
  <conditionalFormatting sqref="N10:N27">
    <cfRule type="dataBar" priority="8">
      <dataBar showValue="1" minLength="10" maxLength="90">
        <cfvo type="num" val="0"/>
        <cfvo type="max" val="0"/>
        <color rgb="FFC08A3E"/>
      </dataBar>
      <extLst>
        <ext xmlns:x14="http://schemas.microsoft.com/office/spreadsheetml/2009/9/main" uri="{B025F937-C7B1-47D3-B67F-A62EFF666E3E}">
          <x14:id>{4393DB92-2A66-4326-A36D-A2472C8A448B}</x14:id>
        </ext>
      </extLst>
    </cfRule>
  </conditionalFormatting>
  <conditionalFormatting sqref="N5">
    <cfRule type="expression" priority="9" aboveAverage="0" equalAverage="0" bottom="0" percent="0" rank="0" text="" dxfId="5">
      <formula>$I$5&lt;Listen!$D$12</formula>
    </cfRule>
  </conditionalFormatting>
  <dataValidations count="4">
    <dataValidation allowBlank="true" errorStyle="stop" operator="between" showDropDown="false" showErrorMessage="false" showInputMessage="false" sqref="I10:I30" type="list">
      <formula1>Listen!$B$4:$B$9</formula1>
      <formula2>0</formula2>
    </dataValidation>
    <dataValidation allowBlank="true" errorStyle="stop" operator="between" showDropDown="false" showErrorMessage="false" showInputMessage="false" sqref="D10:D30" type="list">
      <formula1>Listen!$F$4:$F$12</formula1>
      <formula2>0</formula2>
    </dataValidation>
    <dataValidation allowBlank="true" errorStyle="stop" operator="greaterThanOrEqual" showDropDown="false" showErrorMessage="false" showInputMessage="false" sqref="G10:G30" type="decimal">
      <formula1>0</formula1>
      <formula2>0</formula2>
    </dataValidation>
    <dataValidation allowBlank="true" errorStyle="stop" operator="greaterThan" showDropDown="false" showErrorMessage="false" showInputMessage="false" sqref="I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393DB92-2A66-4326-A36D-A2472C8A448B}">
            <x14:dataBar minLength="10" maxLength="90" axisPosition="none" gradient="true">
              <x14:cfvo type="num">
                <xm:f>0</xm:f>
              </x14:cfvo>
              <x14:cfvo type="max"/>
              <x14:negativeFillColor rgb="FFC08A3E"/>
              <x14:axisColor rgb="FF000000"/>
            </x14:dataBar>
          </x14:cfRule>
          <xm:sqref>N10:N27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4"/>
    <col collapsed="false" customWidth="true" hidden="false" outlineLevel="0" max="6" min="3" style="0" width="13"/>
    <col collapsed="false" customWidth="true" hidden="false" outlineLevel="0" max="7" min="7" style="0" width="14"/>
    <col collapsed="false" customWidth="true" hidden="false" outlineLevel="0" max="8" min="8" style="0" width="3"/>
    <col collapsed="false" customWidth="true" hidden="false" outlineLevel="0" max="12" min="9" style="0" width="13"/>
    <col collapsed="false" customWidth="true" hidden="false" outlineLevel="0" max="13" min="13" style="0" width="3"/>
  </cols>
  <sheetData>
    <row r="1" customFormat="false" ht="30" hidden="false" customHeight="true" outlineLevel="0" collapsed="false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.75" hidden="false" customHeight="true" outlineLevel="0" collapsed="false">
      <c r="A2" s="27" t="str">
        <f aca="false">Zeiterfassung!C4&amp;"  ·  "&amp;Zeiterfassung!I4&amp;"  ·  "&amp;Zeiterfassung!C5</f>
        <v>Nico Reinhardt  ·  April 2026  ·  PN-10427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4" customFormat="false" ht="3.75" hidden="false" customHeight="true" outlineLevel="0" collapsed="false">
      <c r="B4" s="28"/>
      <c r="C4" s="28"/>
      <c r="E4" s="28"/>
      <c r="F4" s="28"/>
      <c r="I4" s="28"/>
      <c r="J4" s="28"/>
      <c r="K4" s="29"/>
      <c r="L4" s="29"/>
    </row>
    <row r="5" customFormat="false" ht="18" hidden="false" customHeight="true" outlineLevel="0" collapsed="false">
      <c r="B5" s="30" t="s">
        <v>53</v>
      </c>
      <c r="C5" s="30"/>
      <c r="E5" s="30" t="s">
        <v>54</v>
      </c>
      <c r="F5" s="30"/>
      <c r="I5" s="30" t="s">
        <v>55</v>
      </c>
      <c r="J5" s="30"/>
      <c r="K5" s="30" t="s">
        <v>56</v>
      </c>
      <c r="L5" s="30"/>
    </row>
    <row r="6" customFormat="false" ht="30" hidden="false" customHeight="true" outlineLevel="0" collapsed="false">
      <c r="B6" s="31" t="n">
        <f aca="false">Zeiterfassung!H31</f>
        <v>123.75</v>
      </c>
      <c r="C6" s="31"/>
      <c r="E6" s="32" t="n">
        <f aca="false">Zeiterfassung!L31</f>
        <v>2289.375</v>
      </c>
      <c r="F6" s="32"/>
      <c r="I6" s="32" t="n">
        <f aca="false">Zeiterfassung!M31</f>
        <v>459.95625</v>
      </c>
      <c r="J6" s="32"/>
      <c r="K6" s="32" t="n">
        <f aca="false">Zeiterfassung!N31</f>
        <v>2749.33125</v>
      </c>
      <c r="L6" s="32"/>
    </row>
    <row r="9" customFormat="false" ht="19.5" hidden="false" customHeight="true" outlineLevel="0" collapsed="false">
      <c r="B9" s="8" t="s">
        <v>57</v>
      </c>
      <c r="C9" s="8"/>
      <c r="D9" s="8"/>
      <c r="E9" s="8"/>
      <c r="F9" s="8"/>
      <c r="G9" s="8"/>
    </row>
    <row r="10" customFormat="false" ht="18" hidden="false" customHeight="true" outlineLevel="0" collapsed="false">
      <c r="B10" s="33" t="s">
        <v>24</v>
      </c>
      <c r="C10" s="33" t="s">
        <v>58</v>
      </c>
      <c r="D10" s="33" t="s">
        <v>59</v>
      </c>
      <c r="E10" s="33" t="s">
        <v>60</v>
      </c>
      <c r="F10" s="33" t="s">
        <v>61</v>
      </c>
      <c r="G10" s="33" t="s">
        <v>62</v>
      </c>
    </row>
    <row r="11" customFormat="false" ht="15.75" hidden="false" customHeight="true" outlineLevel="0" collapsed="false">
      <c r="B11" s="34" t="str">
        <f aca="false">Listen!B4</f>
        <v>Normalarbeit</v>
      </c>
      <c r="C11" s="35" t="n">
        <f aca="false">SUMIF(Zeiterfassung!$I$10:$I$27,$B11,Zeiterfassung!$H$10:$H$27)</f>
        <v>67.5</v>
      </c>
      <c r="D11" s="36" t="n">
        <f aca="false">SUMIF(Zeiterfassung!$I$10:$I$27,$B11,Zeiterfassung!$L$10:$L$27)</f>
        <v>1248.75</v>
      </c>
      <c r="E11" s="36" t="n">
        <f aca="false">SUMIF(Zeiterfassung!$I$10:$I$27,$B11,Zeiterfassung!$M$10:$M$27)</f>
        <v>0</v>
      </c>
      <c r="F11" s="37" t="str">
        <f aca="false">Listen!D4</f>
        <v>–</v>
      </c>
      <c r="G11" s="36" t="n">
        <f aca="false">SUMIF(Zeiterfassung!$I$10:$I$27,$B11,Zeiterfassung!$N$10:$N$27)</f>
        <v>1248.75</v>
      </c>
    </row>
    <row r="12" customFormat="false" ht="15.75" hidden="false" customHeight="true" outlineLevel="0" collapsed="false">
      <c r="B12" s="38" t="str">
        <f aca="false">Listen!B5</f>
        <v>Überstunde</v>
      </c>
      <c r="C12" s="39" t="n">
        <f aca="false">SUMIF(Zeiterfassung!$I$10:$I$27,$B12,Zeiterfassung!$H$10:$H$27)</f>
        <v>17.75</v>
      </c>
      <c r="D12" s="40" t="n">
        <f aca="false">SUMIF(Zeiterfassung!$I$10:$I$27,$B12,Zeiterfassung!$L$10:$L$27)</f>
        <v>328.375</v>
      </c>
      <c r="E12" s="40" t="n">
        <f aca="false">SUMIF(Zeiterfassung!$I$10:$I$27,$B12,Zeiterfassung!$M$10:$M$27)</f>
        <v>82.09375</v>
      </c>
      <c r="F12" s="41" t="str">
        <f aca="false">Listen!D5</f>
        <v>nein</v>
      </c>
      <c r="G12" s="40" t="n">
        <f aca="false">SUMIF(Zeiterfassung!$I$10:$I$27,$B12,Zeiterfassung!$N$10:$N$27)</f>
        <v>410.46875</v>
      </c>
    </row>
    <row r="13" customFormat="false" ht="15.75" hidden="false" customHeight="true" outlineLevel="0" collapsed="false">
      <c r="B13" s="34" t="str">
        <f aca="false">Listen!B6</f>
        <v>Nachtarbeit</v>
      </c>
      <c r="C13" s="35" t="n">
        <f aca="false">SUMIF(Zeiterfassung!$I$10:$I$27,$B13,Zeiterfassung!$H$10:$H$27)</f>
        <v>14.5</v>
      </c>
      <c r="D13" s="36" t="n">
        <f aca="false">SUMIF(Zeiterfassung!$I$10:$I$27,$B13,Zeiterfassung!$L$10:$L$27)</f>
        <v>268.25</v>
      </c>
      <c r="E13" s="36" t="n">
        <f aca="false">SUMIF(Zeiterfassung!$I$10:$I$27,$B13,Zeiterfassung!$M$10:$M$27)</f>
        <v>67.0625</v>
      </c>
      <c r="F13" s="37" t="str">
        <f aca="false">Listen!D6</f>
        <v>ja</v>
      </c>
      <c r="G13" s="36" t="n">
        <f aca="false">SUMIF(Zeiterfassung!$I$10:$I$27,$B13,Zeiterfassung!$N$10:$N$27)</f>
        <v>335.3125</v>
      </c>
    </row>
    <row r="14" customFormat="false" ht="15.75" hidden="false" customHeight="true" outlineLevel="0" collapsed="false">
      <c r="B14" s="38" t="str">
        <f aca="false">Listen!B7</f>
        <v>Samstagsarbeit</v>
      </c>
      <c r="C14" s="39" t="n">
        <f aca="false">SUMIF(Zeiterfassung!$I$10:$I$27,$B14,Zeiterfassung!$H$10:$H$27)</f>
        <v>9</v>
      </c>
      <c r="D14" s="40" t="n">
        <f aca="false">SUMIF(Zeiterfassung!$I$10:$I$27,$B14,Zeiterfassung!$L$10:$L$27)</f>
        <v>166.5</v>
      </c>
      <c r="E14" s="40" t="n">
        <f aca="false">SUMIF(Zeiterfassung!$I$10:$I$27,$B14,Zeiterfassung!$M$10:$M$27)</f>
        <v>33.3</v>
      </c>
      <c r="F14" s="41" t="str">
        <f aca="false">Listen!D7</f>
        <v>nein</v>
      </c>
      <c r="G14" s="40" t="n">
        <f aca="false">SUMIF(Zeiterfassung!$I$10:$I$27,$B14,Zeiterfassung!$N$10:$N$27)</f>
        <v>199.8</v>
      </c>
    </row>
    <row r="15" customFormat="false" ht="15.75" hidden="false" customHeight="true" outlineLevel="0" collapsed="false">
      <c r="B15" s="34" t="str">
        <f aca="false">Listen!B8</f>
        <v>Sonntagsarbeit</v>
      </c>
      <c r="C15" s="35" t="n">
        <f aca="false">SUMIF(Zeiterfassung!$I$10:$I$27,$B15,Zeiterfassung!$H$10:$H$27)</f>
        <v>5</v>
      </c>
      <c r="D15" s="36" t="n">
        <f aca="false">SUMIF(Zeiterfassung!$I$10:$I$27,$B15,Zeiterfassung!$L$10:$L$27)</f>
        <v>92.5</v>
      </c>
      <c r="E15" s="36" t="n">
        <f aca="false">SUMIF(Zeiterfassung!$I$10:$I$27,$B15,Zeiterfassung!$M$10:$M$27)</f>
        <v>46.25</v>
      </c>
      <c r="F15" s="37" t="str">
        <f aca="false">Listen!D8</f>
        <v>ja</v>
      </c>
      <c r="G15" s="36" t="n">
        <f aca="false">SUMIF(Zeiterfassung!$I$10:$I$27,$B15,Zeiterfassung!$N$10:$N$27)</f>
        <v>138.75</v>
      </c>
    </row>
    <row r="16" customFormat="false" ht="15.75" hidden="false" customHeight="true" outlineLevel="0" collapsed="false">
      <c r="B16" s="38" t="str">
        <f aca="false">Listen!B9</f>
        <v>Feiertagsarbeit</v>
      </c>
      <c r="C16" s="39" t="n">
        <f aca="false">SUMIF(Zeiterfassung!$I$10:$I$27,$B16,Zeiterfassung!$H$10:$H$27)</f>
        <v>10</v>
      </c>
      <c r="D16" s="40" t="n">
        <f aca="false">SUMIF(Zeiterfassung!$I$10:$I$27,$B16,Zeiterfassung!$L$10:$L$27)</f>
        <v>185</v>
      </c>
      <c r="E16" s="40" t="n">
        <f aca="false">SUMIF(Zeiterfassung!$I$10:$I$27,$B16,Zeiterfassung!$M$10:$M$27)</f>
        <v>231.25</v>
      </c>
      <c r="F16" s="41" t="str">
        <f aca="false">Listen!D9</f>
        <v>ja</v>
      </c>
      <c r="G16" s="40" t="n">
        <f aca="false">SUMIF(Zeiterfassung!$I$10:$I$27,$B16,Zeiterfassung!$N$10:$N$27)</f>
        <v>416.25</v>
      </c>
    </row>
    <row r="17" customFormat="false" ht="18" hidden="false" customHeight="true" outlineLevel="0" collapsed="false">
      <c r="B17" s="42" t="s">
        <v>63</v>
      </c>
      <c r="C17" s="43" t="n">
        <f aca="false">SUM(C11:C16)</f>
        <v>123.75</v>
      </c>
      <c r="D17" s="44" t="n">
        <f aca="false">SUM(D11:D16)</f>
        <v>2289.375</v>
      </c>
      <c r="E17" s="44" t="n">
        <f aca="false">SUM(E11:E16)</f>
        <v>459.95625</v>
      </c>
      <c r="F17" s="42"/>
      <c r="G17" s="44" t="n">
        <f aca="false">SUM(G11:G16)</f>
        <v>2749.33125</v>
      </c>
    </row>
    <row r="19" customFormat="false" ht="19.5" hidden="false" customHeight="true" outlineLevel="0" collapsed="false">
      <c r="B19" s="8" t="s">
        <v>64</v>
      </c>
      <c r="C19" s="8"/>
      <c r="D19" s="8"/>
    </row>
    <row r="20" customFormat="false" ht="16.5" hidden="false" customHeight="true" outlineLevel="0" collapsed="false">
      <c r="B20" s="34" t="s">
        <v>65</v>
      </c>
      <c r="C20" s="34"/>
      <c r="D20" s="36" t="n">
        <f aca="false">G17</f>
        <v>2749.33125</v>
      </c>
    </row>
    <row r="21" customFormat="false" ht="16.5" hidden="false" customHeight="true" outlineLevel="0" collapsed="false">
      <c r="B21" s="38" t="s">
        <v>66</v>
      </c>
      <c r="C21" s="38"/>
      <c r="D21" s="40" t="n">
        <f aca="false">SUMPRODUCT(($F11:$F16="ja")*($E11:$E16))</f>
        <v>344.5625</v>
      </c>
    </row>
    <row r="22" customFormat="false" ht="16.5" hidden="false" customHeight="true" outlineLevel="0" collapsed="false">
      <c r="B22" s="45" t="s">
        <v>67</v>
      </c>
      <c r="C22" s="45"/>
      <c r="D22" s="46" t="n">
        <f aca="false">D20-D21</f>
        <v>2404.76875</v>
      </c>
    </row>
    <row r="25" customFormat="false" ht="15" hidden="false" customHeight="true" outlineLevel="0" collapsed="false">
      <c r="B25" s="47" t="s">
        <v>68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customFormat="false" ht="15" hidden="false" customHeight="false" outlineLevel="0" collapsed="false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Format="false" ht="15" hidden="false" customHeight="false" outlineLevel="0" collapsed="false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</sheetData>
  <mergeCells count="16">
    <mergeCell ref="A1:L1"/>
    <mergeCell ref="A2:L2"/>
    <mergeCell ref="B5:C5"/>
    <mergeCell ref="E5:F5"/>
    <mergeCell ref="I5:J5"/>
    <mergeCell ref="K5:L5"/>
    <mergeCell ref="B6:C6"/>
    <mergeCell ref="E6:F6"/>
    <mergeCell ref="I6:J6"/>
    <mergeCell ref="K6:L6"/>
    <mergeCell ref="B9:G9"/>
    <mergeCell ref="B19:D19"/>
    <mergeCell ref="B20:C20"/>
    <mergeCell ref="B21:C21"/>
    <mergeCell ref="B22:C22"/>
    <mergeCell ref="B25:L27"/>
  </mergeCells>
  <conditionalFormatting sqref="F11:F16">
    <cfRule type="cellIs" priority="2" operator="equal" aboveAverage="0" equalAverage="0" bottom="0" percent="0" rank="0" text="" dxfId="6">
      <formula>"ja"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11"/>
    <col collapsed="false" customWidth="true" hidden="false" outlineLevel="0" max="4" min="4" style="0" width="15"/>
    <col collapsed="false" customWidth="true" hidden="false" outlineLevel="0" max="5" min="5" style="0" width="6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8" min="8" style="0" width="12"/>
  </cols>
  <sheetData>
    <row r="2" customFormat="false" ht="24" hidden="false" customHeight="true" outlineLevel="0" collapsed="false">
      <c r="B2" s="48" t="s">
        <v>69</v>
      </c>
      <c r="C2" s="48"/>
      <c r="D2" s="48"/>
      <c r="E2" s="48"/>
      <c r="F2" s="48"/>
      <c r="G2" s="48"/>
      <c r="H2" s="48"/>
    </row>
    <row r="3" customFormat="false" ht="15" hidden="false" customHeight="false" outlineLevel="0" collapsed="false">
      <c r="B3" s="49" t="s">
        <v>24</v>
      </c>
      <c r="C3" s="49" t="s">
        <v>60</v>
      </c>
      <c r="D3" s="49" t="s">
        <v>70</v>
      </c>
      <c r="F3" s="49" t="s">
        <v>71</v>
      </c>
    </row>
    <row r="4" customFormat="false" ht="15" hidden="false" customHeight="false" outlineLevel="0" collapsed="false">
      <c r="B4" s="50" t="s">
        <v>32</v>
      </c>
      <c r="C4" s="51" t="n">
        <v>0</v>
      </c>
      <c r="D4" s="37" t="s">
        <v>72</v>
      </c>
      <c r="F4" s="50" t="s">
        <v>31</v>
      </c>
    </row>
    <row r="5" customFormat="false" ht="15" hidden="false" customHeight="false" outlineLevel="0" collapsed="false">
      <c r="B5" s="52" t="s">
        <v>34</v>
      </c>
      <c r="C5" s="53" t="n">
        <v>0.25</v>
      </c>
      <c r="D5" s="41" t="s">
        <v>73</v>
      </c>
      <c r="F5" s="52" t="s">
        <v>33</v>
      </c>
    </row>
    <row r="6" customFormat="false" ht="15" hidden="false" customHeight="false" outlineLevel="0" collapsed="false">
      <c r="B6" s="50" t="s">
        <v>48</v>
      </c>
      <c r="C6" s="51" t="n">
        <v>0.25</v>
      </c>
      <c r="D6" s="37" t="s">
        <v>74</v>
      </c>
      <c r="F6" s="50" t="s">
        <v>41</v>
      </c>
    </row>
    <row r="7" customFormat="false" ht="15" hidden="false" customHeight="false" outlineLevel="0" collapsed="false">
      <c r="B7" s="52" t="s">
        <v>44</v>
      </c>
      <c r="C7" s="53" t="n">
        <v>0.2</v>
      </c>
      <c r="D7" s="41" t="s">
        <v>73</v>
      </c>
      <c r="F7" s="52" t="s">
        <v>39</v>
      </c>
    </row>
    <row r="8" customFormat="false" ht="15" hidden="false" customHeight="false" outlineLevel="0" collapsed="false">
      <c r="B8" s="50" t="s">
        <v>45</v>
      </c>
      <c r="C8" s="51" t="n">
        <v>0.5</v>
      </c>
      <c r="D8" s="37" t="s">
        <v>74</v>
      </c>
      <c r="F8" s="50" t="s">
        <v>36</v>
      </c>
    </row>
    <row r="9" customFormat="false" ht="15" hidden="false" customHeight="false" outlineLevel="0" collapsed="false">
      <c r="B9" s="52" t="s">
        <v>37</v>
      </c>
      <c r="C9" s="53" t="n">
        <v>1.25</v>
      </c>
      <c r="D9" s="41" t="s">
        <v>74</v>
      </c>
      <c r="F9" s="52" t="s">
        <v>43</v>
      </c>
    </row>
    <row r="10" customFormat="false" ht="15" hidden="false" customHeight="false" outlineLevel="0" collapsed="false">
      <c r="F10" s="50" t="s">
        <v>50</v>
      </c>
    </row>
    <row r="11" customFormat="false" ht="15" hidden="false" customHeight="false" outlineLevel="0" collapsed="false">
      <c r="F11" s="52" t="s">
        <v>47</v>
      </c>
    </row>
    <row r="12" customFormat="false" ht="15" hidden="false" customHeight="false" outlineLevel="0" collapsed="false">
      <c r="B12" s="54" t="s">
        <v>75</v>
      </c>
      <c r="C12" s="54"/>
      <c r="D12" s="55" t="n">
        <v>13.9</v>
      </c>
      <c r="F12" s="50" t="s">
        <v>76</v>
      </c>
    </row>
    <row r="13" customFormat="false" ht="15" hidden="false" customHeight="false" outlineLevel="0" collapsed="false">
      <c r="B13" s="56" t="s">
        <v>77</v>
      </c>
      <c r="C13" s="56"/>
      <c r="D13" s="56"/>
      <c r="E13" s="56"/>
      <c r="F13" s="56"/>
    </row>
    <row r="15" customFormat="false" ht="15" hidden="false" customHeight="false" outlineLevel="0" collapsed="false">
      <c r="B15" s="57" t="s">
        <v>78</v>
      </c>
      <c r="C15" s="57"/>
      <c r="D15" s="57"/>
      <c r="E15" s="57"/>
      <c r="F15" s="57"/>
    </row>
    <row r="16" customFormat="false" ht="15" hidden="false" customHeight="false" outlineLevel="0" collapsed="false">
      <c r="B16" s="58"/>
      <c r="C16" s="59" t="s">
        <v>79</v>
      </c>
      <c r="D16" s="59"/>
      <c r="E16" s="59"/>
      <c r="F16" s="59"/>
      <c r="G16" s="59"/>
      <c r="H16" s="59"/>
    </row>
    <row r="17" customFormat="false" ht="15" hidden="false" customHeight="false" outlineLevel="0" collapsed="false">
      <c r="B17" s="60"/>
      <c r="C17" s="59" t="s">
        <v>80</v>
      </c>
      <c r="D17" s="59"/>
      <c r="E17" s="59"/>
      <c r="F17" s="59"/>
      <c r="G17" s="59"/>
      <c r="H17" s="59"/>
    </row>
    <row r="18" customFormat="false" ht="15" hidden="false" customHeight="false" outlineLevel="0" collapsed="false">
      <c r="B18" s="61"/>
      <c r="C18" s="59" t="s">
        <v>81</v>
      </c>
      <c r="D18" s="59"/>
      <c r="E18" s="59"/>
      <c r="F18" s="59"/>
      <c r="G18" s="59"/>
      <c r="H18" s="59"/>
    </row>
    <row r="19" customFormat="false" ht="15" hidden="false" customHeight="false" outlineLevel="0" collapsed="false">
      <c r="B19" s="62"/>
      <c r="C19" s="59" t="s">
        <v>82</v>
      </c>
      <c r="D19" s="59"/>
      <c r="E19" s="59"/>
      <c r="F19" s="59"/>
      <c r="G19" s="59"/>
      <c r="H19" s="59"/>
    </row>
    <row r="20" customFormat="false" ht="15" hidden="false" customHeight="false" outlineLevel="0" collapsed="false">
      <c r="B20" s="63"/>
      <c r="C20" s="59" t="s">
        <v>83</v>
      </c>
      <c r="D20" s="59"/>
      <c r="E20" s="59"/>
      <c r="F20" s="59"/>
      <c r="G20" s="59"/>
      <c r="H20" s="59"/>
    </row>
    <row r="22" customFormat="false" ht="15" hidden="false" customHeight="false" outlineLevel="0" collapsed="false">
      <c r="B22" s="64" t="s">
        <v>84</v>
      </c>
      <c r="C22" s="64"/>
      <c r="D22" s="64"/>
      <c r="E22" s="64"/>
      <c r="F22" s="64"/>
      <c r="G22" s="64"/>
      <c r="H22" s="64"/>
    </row>
    <row r="23" customFormat="false" ht="15" hidden="false" customHeight="false" outlineLevel="0" collapsed="false">
      <c r="B23" s="64" t="s">
        <v>85</v>
      </c>
      <c r="C23" s="64"/>
      <c r="D23" s="64"/>
      <c r="E23" s="64"/>
      <c r="F23" s="64"/>
      <c r="G23" s="64"/>
      <c r="H23" s="64"/>
    </row>
    <row r="24" customFormat="false" ht="15" hidden="false" customHeight="false" outlineLevel="0" collapsed="false">
      <c r="B24" s="64" t="s">
        <v>86</v>
      </c>
      <c r="C24" s="64"/>
      <c r="D24" s="64"/>
      <c r="E24" s="64"/>
      <c r="F24" s="64"/>
      <c r="G24" s="64"/>
      <c r="H24" s="64"/>
    </row>
  </sheetData>
  <mergeCells count="12">
    <mergeCell ref="B2:H2"/>
    <mergeCell ref="B12:C12"/>
    <mergeCell ref="B13:F13"/>
    <mergeCell ref="B15:F15"/>
    <mergeCell ref="C16:H16"/>
    <mergeCell ref="C17:H17"/>
    <mergeCell ref="C18:H18"/>
    <mergeCell ref="C19:H19"/>
    <mergeCell ref="C20:H20"/>
    <mergeCell ref="B22:H22"/>
    <mergeCell ref="B23:H23"/>
    <mergeCell ref="B24:H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2026-08-30T06:29:39Z</dcterms:created>
  <dc:creator>openpyxl</dc:creator>
  <dc:description/>
  <dc:language>en-US</dc:language>
  <cp:lastModifiedBy/>
  <dcterms:modified xsi:type="dcterms:W3CDTF">2026-08-30T06:29:45Z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