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gutscheinatelier\Generador\"/>
    </mc:Choice>
  </mc:AlternateContent>
  <xr:revisionPtr revIDLastSave="0" documentId="13_ncr:1_{C256C205-D152-4526-9A2D-1EF42EF0091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Inventurliste" sheetId="1" r:id="rId1"/>
    <sheet name="Auswertung" sheetId="2" r:id="rId2"/>
    <sheet name="Einstellungen" sheetId="3" r:id="rId3"/>
  </sheets>
  <definedNames>
    <definedName name="_xlnm.Print_Titles" localSheetId="0">Inventurliste!$1:$7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2" i="2" l="1"/>
  <c r="E21" i="2"/>
  <c r="D21" i="2"/>
  <c r="D20" i="2"/>
  <c r="D19" i="2"/>
  <c r="D18" i="2"/>
  <c r="E17" i="2"/>
  <c r="D17" i="2"/>
  <c r="E16" i="2"/>
  <c r="D16" i="2"/>
  <c r="D23" i="2" s="1"/>
  <c r="D5" i="2"/>
  <c r="M31" i="1"/>
  <c r="K31" i="1"/>
  <c r="I31" i="1"/>
  <c r="L31" i="1" s="1"/>
  <c r="M30" i="1"/>
  <c r="K30" i="1"/>
  <c r="I30" i="1"/>
  <c r="L30" i="1" s="1"/>
  <c r="M29" i="1"/>
  <c r="K29" i="1"/>
  <c r="I29" i="1"/>
  <c r="L29" i="1" s="1"/>
  <c r="M28" i="1"/>
  <c r="K28" i="1"/>
  <c r="I28" i="1"/>
  <c r="L28" i="1" s="1"/>
  <c r="M27" i="1"/>
  <c r="K27" i="1"/>
  <c r="I27" i="1"/>
  <c r="L27" i="1" s="1"/>
  <c r="M26" i="1"/>
  <c r="K26" i="1"/>
  <c r="I26" i="1"/>
  <c r="L26" i="1" s="1"/>
  <c r="M25" i="1"/>
  <c r="K25" i="1"/>
  <c r="I25" i="1"/>
  <c r="L25" i="1" s="1"/>
  <c r="M24" i="1"/>
  <c r="K24" i="1"/>
  <c r="I24" i="1"/>
  <c r="L24" i="1" s="1"/>
  <c r="M23" i="1"/>
  <c r="K23" i="1"/>
  <c r="I23" i="1"/>
  <c r="L23" i="1" s="1"/>
  <c r="M22" i="1"/>
  <c r="K22" i="1"/>
  <c r="I22" i="1"/>
  <c r="L22" i="1" s="1"/>
  <c r="M21" i="1"/>
  <c r="K21" i="1"/>
  <c r="I21" i="1"/>
  <c r="L21" i="1" s="1"/>
  <c r="M20" i="1"/>
  <c r="K20" i="1"/>
  <c r="I20" i="1"/>
  <c r="L20" i="1" s="1"/>
  <c r="M19" i="1"/>
  <c r="K19" i="1"/>
  <c r="I19" i="1"/>
  <c r="L19" i="1" s="1"/>
  <c r="M18" i="1"/>
  <c r="K18" i="1"/>
  <c r="E22" i="2" s="1"/>
  <c r="I18" i="1"/>
  <c r="L18" i="1" s="1"/>
  <c r="M17" i="1"/>
  <c r="K17" i="1"/>
  <c r="E20" i="2" s="1"/>
  <c r="I17" i="1"/>
  <c r="L17" i="1" s="1"/>
  <c r="M16" i="1"/>
  <c r="K16" i="1"/>
  <c r="I16" i="1"/>
  <c r="L16" i="1" s="1"/>
  <c r="M15" i="1"/>
  <c r="K15" i="1"/>
  <c r="I15" i="1"/>
  <c r="L15" i="1" s="1"/>
  <c r="M14" i="1"/>
  <c r="K14" i="1"/>
  <c r="I14" i="1"/>
  <c r="L14" i="1" s="1"/>
  <c r="M13" i="1"/>
  <c r="K13" i="1"/>
  <c r="I13" i="1"/>
  <c r="L13" i="1" s="1"/>
  <c r="M12" i="1"/>
  <c r="K12" i="1"/>
  <c r="E18" i="2" s="1"/>
  <c r="I12" i="1"/>
  <c r="L12" i="1" s="1"/>
  <c r="M11" i="1"/>
  <c r="A11" i="2" s="1"/>
  <c r="K11" i="1"/>
  <c r="K32" i="1" s="1"/>
  <c r="I11" i="1"/>
  <c r="L11" i="1" s="1"/>
  <c r="M10" i="1"/>
  <c r="K10" i="1"/>
  <c r="I10" i="1"/>
  <c r="L10" i="1" s="1"/>
  <c r="M9" i="1"/>
  <c r="K9" i="1"/>
  <c r="I9" i="1"/>
  <c r="L9" i="1" s="1"/>
  <c r="M8" i="1"/>
  <c r="K8" i="1"/>
  <c r="D28" i="2" s="1"/>
  <c r="D29" i="2" s="1"/>
  <c r="D30" i="2" s="1"/>
  <c r="D31" i="2" s="1"/>
  <c r="I8" i="1"/>
  <c r="L8" i="1" s="1"/>
  <c r="A8" i="2" l="1"/>
  <c r="L32" i="1"/>
  <c r="E19" i="2"/>
  <c r="A5" i="2"/>
  <c r="D8" i="2"/>
  <c r="D11" i="2"/>
  <c r="E23" i="2" l="1"/>
  <c r="F23" i="2" l="1"/>
  <c r="F18" i="2"/>
  <c r="F20" i="2"/>
  <c r="F21" i="2"/>
  <c r="F22" i="2"/>
  <c r="F17" i="2"/>
  <c r="F16" i="2"/>
  <c r="F19" i="2"/>
</calcChain>
</file>

<file path=xl/sharedStrings.xml><?xml version="1.0" encoding="utf-8"?>
<sst xmlns="http://schemas.openxmlformats.org/spreadsheetml/2006/main" count="182" uniqueCount="133">
  <si>
    <t>◧</t>
  </si>
  <si>
    <t>INVENTURLISTE 2026</t>
  </si>
  <si>
    <t>Bestandsaufnahme · Jahres- und Stichtagsinventur · Soll-Ist-Abgleich</t>
  </si>
  <si>
    <t>Unternehmen</t>
  </si>
  <si>
    <t>Musterbetrieb GmbH</t>
  </si>
  <si>
    <t>Stichtag</t>
  </si>
  <si>
    <t>Aufnahmebereich</t>
  </si>
  <si>
    <t>Hauptlager – Halle A bis C</t>
  </si>
  <si>
    <t>Inventurart</t>
  </si>
  <si>
    <t>Stichtagsinventur (§ 240 HGB)</t>
  </si>
  <si>
    <t>Aufgenommen von</t>
  </si>
  <si>
    <t>M. Berger</t>
  </si>
  <si>
    <t>Blatt-Nr.</t>
  </si>
  <si>
    <t>1 von 1</t>
  </si>
  <si>
    <t>Pos.</t>
  </si>
  <si>
    <t>Artikel-Nr.</t>
  </si>
  <si>
    <t>Artikelbezeichnung</t>
  </si>
  <si>
    <t>Warengruppe</t>
  </si>
  <si>
    <t>Lagerort</t>
  </si>
  <si>
    <t>Einheit</t>
  </si>
  <si>
    <t>Soll</t>
  </si>
  <si>
    <t>Ist</t>
  </si>
  <si>
    <t>Diff.</t>
  </si>
  <si>
    <t>Einzelwert</t>
  </si>
  <si>
    <t>Gesamtwert</t>
  </si>
  <si>
    <t>Diff.-Wert</t>
  </si>
  <si>
    <t>Status</t>
  </si>
  <si>
    <t>Bemerkung</t>
  </si>
  <si>
    <t>WR-1001</t>
  </si>
  <si>
    <t>Kunststoffbehälter 20 L, stapelbar</t>
  </si>
  <si>
    <t>Handelswaren</t>
  </si>
  <si>
    <t>Halle A – Regal 03</t>
  </si>
  <si>
    <t>Stk.</t>
  </si>
  <si>
    <t>ES-2007</t>
  </si>
  <si>
    <t>Edelstahlschraube M6×40 (VE 100)</t>
  </si>
  <si>
    <t>Ersatzteile</t>
  </si>
  <si>
    <t>Halle B – Regal 05</t>
  </si>
  <si>
    <t>Pkt.</t>
  </si>
  <si>
    <t>RO-3010</t>
  </si>
  <si>
    <t>Aluminiumprofil 40×40, 2 m</t>
  </si>
  <si>
    <t>Rohstoffe</t>
  </si>
  <si>
    <t>Außenlager – Gestell 2</t>
  </si>
  <si>
    <t>3 Stk. verbaut</t>
  </si>
  <si>
    <t>VP-4005</t>
  </si>
  <si>
    <t>Faltkarton 400×300×300 mm</t>
  </si>
  <si>
    <t>Verpackung</t>
  </si>
  <si>
    <t>Halle C – Regal 11</t>
  </si>
  <si>
    <t>Nachlieferung erfasst</t>
  </si>
  <si>
    <t>BS-5002</t>
  </si>
  <si>
    <t>Reinigungskonzentrat, 5 L</t>
  </si>
  <si>
    <t>Betriebsstoffe</t>
  </si>
  <si>
    <t>Chemielager – Fach 04</t>
  </si>
  <si>
    <t>Kanister</t>
  </si>
  <si>
    <t>WZ-6001</t>
  </si>
  <si>
    <t>Akkuschrauber 18 V</t>
  </si>
  <si>
    <t>Werkzeuge</t>
  </si>
  <si>
    <t>Werkstatt – Schrank 01</t>
  </si>
  <si>
    <t>1 in Reparatur</t>
  </si>
  <si>
    <t>HW-1020</t>
  </si>
  <si>
    <t>LED-Panel 60×60 cm, 40 W</t>
  </si>
  <si>
    <t>Halle A – Regal 07</t>
  </si>
  <si>
    <t>RO-3011</t>
  </si>
  <si>
    <t>Buchen-Leimholzplatte 18 mm</t>
  </si>
  <si>
    <t>Halle B – Regal 02</t>
  </si>
  <si>
    <t>Platte</t>
  </si>
  <si>
    <t>VP-4006</t>
  </si>
  <si>
    <t>Luftpolsterfolie, 100 m Rolle</t>
  </si>
  <si>
    <t>Halle C – Regal 12</t>
  </si>
  <si>
    <t>Rolle</t>
  </si>
  <si>
    <t>ES-2015</t>
  </si>
  <si>
    <t>Dichtungsring-Sortiment (30-tlg.)</t>
  </si>
  <si>
    <t>Halle B – Regal 06</t>
  </si>
  <si>
    <t>Set</t>
  </si>
  <si>
    <t>BM-7001</t>
  </si>
  <si>
    <t>Kopierpapier A4, 80 g (Karton)</t>
  </si>
  <si>
    <t>Büromaterial</t>
  </si>
  <si>
    <t>Büro – Lager</t>
  </si>
  <si>
    <t>Karton</t>
  </si>
  <si>
    <t>BS-5003</t>
  </si>
  <si>
    <t>Schmieröl SAE 30, 10 L</t>
  </si>
  <si>
    <t>Chemielager – Fach 05</t>
  </si>
  <si>
    <t>Verbrauch Wartung</t>
  </si>
  <si>
    <t>GESAMTWERT INVENTAR (Ist-Bestand)</t>
  </si>
  <si>
    <t>Netto-Differenz →</t>
  </si>
  <si>
    <t>Gezählt (Aufnahme):</t>
  </si>
  <si>
    <t>________________________</t>
  </si>
  <si>
    <t>Datum:</t>
  </si>
  <si>
    <t>____________</t>
  </si>
  <si>
    <t>Geprüft (Kontrolle):</t>
  </si>
  <si>
    <t>Unterschrift:</t>
  </si>
  <si>
    <t>AUSWERTUNG &amp; LAGERKENNZAHLEN</t>
  </si>
  <si>
    <t>Automatische Übersicht – aktualisiert sich mit den Eingaben der Inventurliste 2026</t>
  </si>
  <si>
    <t>INVENTARWERT GESAMT</t>
  </si>
  <si>
    <t>POSITIONEN ERFASST</t>
  </si>
  <si>
    <t>BESTANDSDIFFERENZ (€)</t>
  </si>
  <si>
    <t>POSITIONEN MIT FEHLBESTAND</t>
  </si>
  <si>
    <t>POSITIONEN MIT ÜBERBESTAND</t>
  </si>
  <si>
    <t>Ø WERT JE POSITION</t>
  </si>
  <si>
    <t>Wert je Warengruppe</t>
  </si>
  <si>
    <t>Positionen</t>
  </si>
  <si>
    <t>Wert (€)</t>
  </si>
  <si>
    <t>Anteil</t>
  </si>
  <si>
    <t>Summe</t>
  </si>
  <si>
    <t>Lagerkennzahlen (Jahresbasis)</t>
  </si>
  <si>
    <t>Wareneinsatz (€ / Jahr)</t>
  </si>
  <si>
    <t>Lagerbestand Jahresanfang (€)</t>
  </si>
  <si>
    <t>Lagerbestand Jahresende (€)</t>
  </si>
  <si>
    <t>Ø Lagerbestand (€)</t>
  </si>
  <si>
    <t>Lagerumschlagshäufigkeit</t>
  </si>
  <si>
    <t>Ø Lagerdauer (Tage)</t>
  </si>
  <si>
    <t>Formeln: Ø Lagerbestand = (Anfang + Ende) / 2 · Umschlag = Wareneinsatz / Ø Lagerbestand · Lagerdauer = 360 / Umschlag.  Blaue Felder sind Eingaben, der Endbestand zieht automatisch die Inventurliste.</t>
  </si>
  <si>
    <t>EINSTELLUNGEN · AUSWAHLLISTEN &amp; ANLEITUNG</t>
  </si>
  <si>
    <t>Diese Werte speisen die Dropdown-Menüs der Inventurliste. Anpassbar.</t>
  </si>
  <si>
    <t>Palette</t>
  </si>
  <si>
    <t>kg</t>
  </si>
  <si>
    <t>Liter</t>
  </si>
  <si>
    <t>Meter</t>
  </si>
  <si>
    <t>Legende – so wird die Liste ausgefüllt</t>
  </si>
  <si>
    <t>• Weiße Felder werden manuell ausgefüllt (Artikel-Nr., Bezeichnung, Soll, Ist, Einzelwert, Bemerkung).</t>
  </si>
  <si>
    <t>• Grau hinterlegte Spalten (Diff., Gesamtwert, Diff.-Wert, Status) berechnen sich automatisch – nicht überschreiben.</t>
  </si>
  <si>
    <t>• Dropdown-Felder: Warengruppe, Lagerort und Einheit über das Pfeil-Symbol auswählen.</t>
  </si>
  <si>
    <t>• Stichtag im Format TT.MM.JJJJ eintragen. Gesamtwert = Ist-Menge × Einzelwert.</t>
  </si>
  <si>
    <t>Pflichtangaben nach § 240 HGB</t>
  </si>
  <si>
    <t>✓ Artikel-Nr. und eindeutige Bezeichnung</t>
  </si>
  <si>
    <t>✓ Gezählte Menge (Ist) und Mengeneinheit</t>
  </si>
  <si>
    <t>✓ Lagerort der Ware</t>
  </si>
  <si>
    <t>✓ Einzel- und Gesamtwert je Position</t>
  </si>
  <si>
    <t>✓ Unterschrift der zählenden Person und Datum</t>
  </si>
  <si>
    <t>In 4 Schritten zur Inventur</t>
  </si>
  <si>
    <t>1. Vorbereitung – Bereiche festlegen, Listen nummerieren, beschädigte Ware kennzeichnen.</t>
  </si>
  <si>
    <t>2. Zählung – systematisch zählen, 4-Augen-Prinzip, Eintrag mit Kugelschreiber.</t>
  </si>
  <si>
    <t>3. Bewertung – Ist erfassen, Soll-Ist-Differenzen prüfen und klären.</t>
  </si>
  <si>
    <t>4. Abschluss – Differenzen buchen, Unterlagen 10 Jahre aufbewahren.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</si>
</sst>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\.mm\.yyyy"/>
    <numFmt numFmtId="165" formatCode="\+0;\-0;0"/>
    <numFmt numFmtId="166" formatCode="#,##0.00&quot; €&quot;"/>
    <numFmt numFmtId="167" formatCode="0.0%"/>
    <numFmt numFmtId="168" formatCode="0.00&quot; ×&quot;"/>
    <numFmt numFmtId="169" formatCode="0&quot; Tage&quot;"/>
  </numFmts>
  <fonts count="28" x14ac:knownFonts="1">
    <font>
      <sz val="11"/>
      <color theme="1"/>
      <name val="Calibri"/>
      <family val="2"/>
      <charset val="1"/>
    </font>
    <font>
      <b/>
      <sz val="24"/>
      <color rgb="FFFFFFFF"/>
      <name val="Calibri"/>
      <charset val="1"/>
    </font>
    <font>
      <b/>
      <sz val="20"/>
      <color rgb="FFFFFFFF"/>
      <name val="Calibri"/>
      <charset val="1"/>
    </font>
    <font>
      <sz val="10.5"/>
      <color rgb="FFD7E4E2"/>
      <name val="Calibri"/>
      <charset val="1"/>
    </font>
    <font>
      <b/>
      <sz val="10"/>
      <color rgb="FF5B6B6C"/>
      <name val="Calibri"/>
      <charset val="1"/>
    </font>
    <font>
      <b/>
      <sz val="11"/>
      <color rgb="FF1F2A30"/>
      <name val="Calibri"/>
      <charset val="1"/>
    </font>
    <font>
      <b/>
      <sz val="10.5"/>
      <color rgb="FFFFFFFF"/>
      <name val="Calibri"/>
      <charset val="1"/>
    </font>
    <font>
      <sz val="10"/>
      <color rgb="FF5B6B6C"/>
      <name val="Calibri"/>
      <charset val="1"/>
    </font>
    <font>
      <sz val="10"/>
      <color rgb="FF1F2A30"/>
      <name val="Calibri"/>
      <charset val="1"/>
    </font>
    <font>
      <sz val="10.5"/>
      <color rgb="FF1F2A30"/>
      <name val="Calibri"/>
      <charset val="1"/>
    </font>
    <font>
      <b/>
      <sz val="10"/>
      <color rgb="FF1F2A30"/>
      <name val="Calibri"/>
      <charset val="1"/>
    </font>
    <font>
      <b/>
      <sz val="11"/>
      <color rgb="FFFFFFFF"/>
      <name val="Calibri"/>
      <charset val="1"/>
    </font>
    <font>
      <b/>
      <sz val="9.5"/>
      <color rgb="FFFFFFFF"/>
      <name val="Calibri"/>
      <charset val="1"/>
    </font>
    <font>
      <b/>
      <sz val="16"/>
      <color rgb="FFFFFFFF"/>
      <name val="Calibri"/>
      <charset val="1"/>
    </font>
    <font>
      <sz val="10"/>
      <color rgb="FFD7E4E2"/>
      <name val="Calibri"/>
      <charset val="1"/>
    </font>
    <font>
      <b/>
      <sz val="9"/>
      <color rgb="FFFFFFFF"/>
      <name val="Calibri"/>
      <charset val="1"/>
    </font>
    <font>
      <b/>
      <sz val="17"/>
      <color rgb="FF0F766E"/>
      <name val="Calibri"/>
      <charset val="1"/>
    </font>
    <font>
      <b/>
      <sz val="17"/>
      <color rgb="FF22303A"/>
      <name val="Calibri"/>
      <charset val="1"/>
    </font>
    <font>
      <b/>
      <sz val="17"/>
      <color rgb="FFC77E12"/>
      <name val="Calibri"/>
      <charset val="1"/>
    </font>
    <font>
      <b/>
      <sz val="17"/>
      <color rgb="FFB4342A"/>
      <name val="Calibri"/>
      <charset val="1"/>
    </font>
    <font>
      <b/>
      <sz val="17"/>
      <color rgb="FF2E7D46"/>
      <name val="Calibri"/>
      <charset val="1"/>
    </font>
    <font>
      <b/>
      <sz val="17"/>
      <color rgb="FF0B5A54"/>
      <name val="Calibri"/>
      <charset val="1"/>
    </font>
    <font>
      <b/>
      <sz val="12"/>
      <color rgb="FFFFFFFF"/>
      <name val="Calibri"/>
      <charset val="1"/>
    </font>
    <font>
      <b/>
      <sz val="10"/>
      <color rgb="FFFFFFFF"/>
      <name val="Calibri"/>
      <charset val="1"/>
    </font>
    <font>
      <b/>
      <sz val="11"/>
      <color rgb="FF0000CC"/>
      <name val="Calibri"/>
      <charset val="1"/>
    </font>
    <font>
      <b/>
      <sz val="11"/>
      <color rgb="FF0B5A54"/>
      <name val="Calibri"/>
      <charset val="1"/>
    </font>
    <font>
      <i/>
      <sz val="9"/>
      <color rgb="FF5B6B6C"/>
      <name val="Calibri"/>
      <charset val="1"/>
    </font>
    <font>
      <b/>
      <sz val="15"/>
      <color rgb="FFFFFFFF"/>
      <name val="Calibri"/>
      <charset val="1"/>
    </font>
  </fonts>
  <fills count="12">
    <fill>
      <patternFill patternType="none"/>
    </fill>
    <fill>
      <patternFill patternType="gray125"/>
    </fill>
    <fill>
      <patternFill patternType="solid">
        <fgColor rgb="FF0F766E"/>
        <bgColor rgb="FF008080"/>
      </patternFill>
    </fill>
    <fill>
      <patternFill patternType="solid">
        <fgColor rgb="FF22303A"/>
        <bgColor rgb="FF1F2A30"/>
      </patternFill>
    </fill>
    <fill>
      <patternFill patternType="solid">
        <fgColor rgb="FFE9F3F1"/>
        <bgColor rgb="FFF1F4F4"/>
      </patternFill>
    </fill>
    <fill>
      <patternFill patternType="solid">
        <fgColor rgb="FFFFFFFF"/>
        <bgColor rgb="FFFFF9E6"/>
      </patternFill>
    </fill>
    <fill>
      <patternFill patternType="solid">
        <fgColor rgb="FFF1F4F4"/>
        <bgColor rgb="FFE9F3F1"/>
      </patternFill>
    </fill>
    <fill>
      <patternFill patternType="solid">
        <fgColor rgb="FFC77E12"/>
        <bgColor rgb="FFFF9900"/>
      </patternFill>
    </fill>
    <fill>
      <patternFill patternType="solid">
        <fgColor rgb="FFB4342A"/>
        <bgColor rgb="FF993366"/>
      </patternFill>
    </fill>
    <fill>
      <patternFill patternType="solid">
        <fgColor rgb="FF2E7D46"/>
        <bgColor rgb="FF0F766E"/>
      </patternFill>
    </fill>
    <fill>
      <patternFill patternType="solid">
        <fgColor rgb="FF0B5A54"/>
        <bgColor rgb="FF0F766E"/>
      </patternFill>
    </fill>
    <fill>
      <patternFill patternType="solid">
        <fgColor rgb="FFFFF9E6"/>
        <bgColor rgb="FFFFFFFF"/>
      </patternFill>
    </fill>
  </fills>
  <borders count="10">
    <border>
      <left/>
      <right/>
      <top/>
      <bottom/>
      <diagonal/>
    </border>
    <border>
      <left style="thin">
        <color rgb="FFC9D6D3"/>
      </left>
      <right style="thin">
        <color rgb="FFC9D6D3"/>
      </right>
      <top style="thin">
        <color rgb="FFC9D6D3"/>
      </top>
      <bottom style="thin">
        <color rgb="FFC9D6D3"/>
      </bottom>
      <diagonal/>
    </border>
    <border>
      <left style="thin">
        <color rgb="FFC9D6D3"/>
      </left>
      <right/>
      <top style="thin">
        <color rgb="FFC9D6D3"/>
      </top>
      <bottom style="thin">
        <color rgb="FFC9D6D3"/>
      </bottom>
      <diagonal/>
    </border>
    <border>
      <left style="thin">
        <color rgb="FFC9D6D3"/>
      </left>
      <right/>
      <top style="thin">
        <color rgb="FFC9D6D3"/>
      </top>
      <bottom/>
      <diagonal/>
    </border>
    <border>
      <left style="thin">
        <color rgb="FFC9D6D3"/>
      </left>
      <right/>
      <top/>
      <bottom style="medium">
        <color rgb="FF0F766E"/>
      </bottom>
      <diagonal/>
    </border>
    <border>
      <left style="thin">
        <color rgb="FFC9D6D3"/>
      </left>
      <right/>
      <top/>
      <bottom style="medium">
        <color rgb="FF22303A"/>
      </bottom>
      <diagonal/>
    </border>
    <border>
      <left style="thin">
        <color rgb="FFC9D6D3"/>
      </left>
      <right/>
      <top/>
      <bottom style="medium">
        <color rgb="FFC77E12"/>
      </bottom>
      <diagonal/>
    </border>
    <border>
      <left style="thin">
        <color rgb="FFC9D6D3"/>
      </left>
      <right/>
      <top/>
      <bottom style="medium">
        <color rgb="FFB4342A"/>
      </bottom>
      <diagonal/>
    </border>
    <border>
      <left style="thin">
        <color rgb="FFC9D6D3"/>
      </left>
      <right/>
      <top/>
      <bottom style="medium">
        <color rgb="FF2E7D46"/>
      </bottom>
      <diagonal/>
    </border>
    <border>
      <left style="thin">
        <color rgb="FFC9D6D3"/>
      </left>
      <right/>
      <top/>
      <bottom style="medium">
        <color rgb="FF0B5A5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5" fillId="3" borderId="3" xfId="0" applyFont="1" applyFill="1" applyBorder="1" applyAlignment="1">
      <alignment horizontal="left" vertical="center" indent="1"/>
    </xf>
    <xf numFmtId="0" fontId="15" fillId="2" borderId="3" xfId="0" applyFont="1" applyFill="1" applyBorder="1" applyAlignment="1">
      <alignment horizontal="left" vertical="center" indent="1"/>
    </xf>
    <xf numFmtId="0" fontId="14" fillId="2" borderId="0" xfId="0" applyFont="1" applyFill="1" applyAlignment="1">
      <alignment horizontal="left" vertical="center" indent="1"/>
    </xf>
    <xf numFmtId="0" fontId="13" fillId="3" borderId="0" xfId="0" applyFont="1" applyFill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12" fillId="7" borderId="0" xfId="0" applyFont="1" applyFill="1" applyAlignment="1">
      <alignment horizontal="center" vertical="center"/>
    </xf>
    <xf numFmtId="0" fontId="11" fillId="7" borderId="2" xfId="0" applyFont="1" applyFill="1" applyBorder="1" applyAlignment="1">
      <alignment horizontal="right" vertical="center"/>
    </xf>
    <xf numFmtId="164" fontId="5" fillId="5" borderId="0" xfId="0" applyNumberFormat="1" applyFont="1" applyFill="1" applyAlignment="1">
      <alignment horizontal="left" vertical="center" indent="1"/>
    </xf>
    <xf numFmtId="0" fontId="5" fillId="5" borderId="0" xfId="0" applyFont="1" applyFill="1" applyAlignment="1">
      <alignment horizontal="left" vertical="center" indent="1"/>
    </xf>
    <xf numFmtId="0" fontId="4" fillId="4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indent="1"/>
    </xf>
    <xf numFmtId="0" fontId="9" fillId="4" borderId="1" xfId="0" applyFont="1" applyFill="1" applyBorder="1" applyAlignment="1">
      <alignment horizontal="left" vertical="center" indent="1"/>
    </xf>
    <xf numFmtId="0" fontId="8" fillId="4" borderId="1" xfId="0" applyFont="1" applyFill="1" applyBorder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165" fontId="10" fillId="6" borderId="1" xfId="0" applyNumberFormat="1" applyFont="1" applyFill="1" applyBorder="1" applyAlignment="1">
      <alignment horizontal="center" vertical="center"/>
    </xf>
    <xf numFmtId="166" fontId="8" fillId="4" borderId="1" xfId="0" applyNumberFormat="1" applyFont="1" applyFill="1" applyBorder="1" applyAlignment="1">
      <alignment horizontal="right" vertical="center"/>
    </xf>
    <xf numFmtId="166" fontId="10" fillId="6" borderId="1" xfId="0" applyNumberFormat="1" applyFont="1" applyFill="1" applyBorder="1" applyAlignment="1">
      <alignment horizontal="right" vertical="center"/>
    </xf>
    <xf numFmtId="166" fontId="8" fillId="6" borderId="1" xfId="0" applyNumberFormat="1" applyFont="1" applyFill="1" applyBorder="1" applyAlignment="1">
      <alignment horizontal="right" vertical="center"/>
    </xf>
    <xf numFmtId="0" fontId="10" fillId="6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center" indent="1"/>
    </xf>
    <xf numFmtId="0" fontId="9" fillId="5" borderId="1" xfId="0" applyFont="1" applyFill="1" applyBorder="1" applyAlignment="1">
      <alignment horizontal="left" vertical="center" indent="1"/>
    </xf>
    <xf numFmtId="0" fontId="8" fillId="5" borderId="1" xfId="0" applyFont="1" applyFill="1" applyBorder="1" applyAlignment="1">
      <alignment horizontal="center" vertical="center"/>
    </xf>
    <xf numFmtId="3" fontId="8" fillId="5" borderId="1" xfId="0" applyNumberFormat="1" applyFont="1" applyFill="1" applyBorder="1" applyAlignment="1">
      <alignment horizontal="center" vertical="center"/>
    </xf>
    <xf numFmtId="166" fontId="8" fillId="5" borderId="1" xfId="0" applyNumberFormat="1" applyFont="1" applyFill="1" applyBorder="1" applyAlignment="1">
      <alignment horizontal="right" vertical="center"/>
    </xf>
    <xf numFmtId="166" fontId="11" fillId="7" borderId="1" xfId="0" applyNumberFormat="1" applyFont="1" applyFill="1" applyBorder="1" applyAlignment="1">
      <alignment horizontal="right" vertical="center"/>
    </xf>
    <xf numFmtId="0" fontId="23" fillId="10" borderId="1" xfId="0" applyFont="1" applyFill="1" applyBorder="1" applyAlignment="1">
      <alignment horizontal="center" vertical="center"/>
    </xf>
    <xf numFmtId="167" fontId="7" fillId="4" borderId="1" xfId="0" applyNumberFormat="1" applyFont="1" applyFill="1" applyBorder="1" applyAlignment="1">
      <alignment horizontal="right" vertical="center"/>
    </xf>
    <xf numFmtId="167" fontId="7" fillId="5" borderId="1" xfId="0" applyNumberFormat="1" applyFont="1" applyFill="1" applyBorder="1" applyAlignment="1">
      <alignment horizontal="right" vertical="center"/>
    </xf>
    <xf numFmtId="3" fontId="23" fillId="7" borderId="1" xfId="0" applyNumberFormat="1" applyFont="1" applyFill="1" applyBorder="1" applyAlignment="1">
      <alignment horizontal="center" vertical="center"/>
    </xf>
    <xf numFmtId="166" fontId="23" fillId="7" borderId="1" xfId="0" applyNumberFormat="1" applyFont="1" applyFill="1" applyBorder="1" applyAlignment="1">
      <alignment horizontal="right" vertical="center"/>
    </xf>
    <xf numFmtId="167" fontId="23" fillId="7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 indent="1"/>
    </xf>
    <xf numFmtId="166" fontId="16" fillId="5" borderId="4" xfId="0" applyNumberFormat="1" applyFont="1" applyFill="1" applyBorder="1" applyAlignment="1">
      <alignment horizontal="left" vertical="center" indent="1"/>
    </xf>
    <xf numFmtId="3" fontId="17" fillId="5" borderId="5" xfId="0" applyNumberFormat="1" applyFont="1" applyFill="1" applyBorder="1" applyAlignment="1">
      <alignment horizontal="left" vertical="center" indent="1"/>
    </xf>
    <xf numFmtId="0" fontId="15" fillId="7" borderId="3" xfId="0" applyFont="1" applyFill="1" applyBorder="1" applyAlignment="1">
      <alignment horizontal="left" vertical="center" indent="1"/>
    </xf>
    <xf numFmtId="0" fontId="15" fillId="8" borderId="3" xfId="0" applyFont="1" applyFill="1" applyBorder="1" applyAlignment="1">
      <alignment horizontal="left" vertical="center" indent="1"/>
    </xf>
    <xf numFmtId="166" fontId="18" fillId="5" borderId="6" xfId="0" applyNumberFormat="1" applyFont="1" applyFill="1" applyBorder="1" applyAlignment="1">
      <alignment horizontal="left" vertical="center" indent="1"/>
    </xf>
    <xf numFmtId="3" fontId="19" fillId="5" borderId="7" xfId="0" applyNumberFormat="1" applyFont="1" applyFill="1" applyBorder="1" applyAlignment="1">
      <alignment horizontal="left" vertical="center" indent="1"/>
    </xf>
    <xf numFmtId="0" fontId="15" fillId="9" borderId="3" xfId="0" applyFont="1" applyFill="1" applyBorder="1" applyAlignment="1">
      <alignment horizontal="left" vertical="center" indent="1"/>
    </xf>
    <xf numFmtId="0" fontId="15" fillId="10" borderId="3" xfId="0" applyFont="1" applyFill="1" applyBorder="1" applyAlignment="1">
      <alignment horizontal="left" vertical="center" indent="1"/>
    </xf>
    <xf numFmtId="3" fontId="20" fillId="5" borderId="8" xfId="0" applyNumberFormat="1" applyFont="1" applyFill="1" applyBorder="1" applyAlignment="1">
      <alignment horizontal="left" vertical="center" indent="1"/>
    </xf>
    <xf numFmtId="166" fontId="21" fillId="5" borderId="9" xfId="0" applyNumberFormat="1" applyFont="1" applyFill="1" applyBorder="1" applyAlignment="1">
      <alignment horizontal="left" vertical="center" indent="1"/>
    </xf>
    <xf numFmtId="0" fontId="22" fillId="2" borderId="0" xfId="0" applyFont="1" applyFill="1" applyAlignment="1">
      <alignment horizontal="left" vertical="center" indent="1"/>
    </xf>
    <xf numFmtId="0" fontId="23" fillId="10" borderId="1" xfId="0" applyFont="1" applyFill="1" applyBorder="1" applyAlignment="1">
      <alignment horizontal="left" vertical="center" indent="1"/>
    </xf>
    <xf numFmtId="0" fontId="8" fillId="4" borderId="1" xfId="0" applyFont="1" applyFill="1" applyBorder="1" applyAlignment="1">
      <alignment horizontal="left" vertical="center" indent="1"/>
    </xf>
    <xf numFmtId="0" fontId="8" fillId="5" borderId="1" xfId="0" applyFont="1" applyFill="1" applyBorder="1" applyAlignment="1">
      <alignment horizontal="left" vertical="center" indent="1"/>
    </xf>
    <xf numFmtId="0" fontId="23" fillId="7" borderId="1" xfId="0" applyFont="1" applyFill="1" applyBorder="1" applyAlignment="1">
      <alignment horizontal="right" vertical="center"/>
    </xf>
    <xf numFmtId="0" fontId="8" fillId="4" borderId="2" xfId="0" applyFont="1" applyFill="1" applyBorder="1" applyAlignment="1">
      <alignment horizontal="left" vertical="center" indent="1"/>
    </xf>
    <xf numFmtId="166" fontId="24" fillId="11" borderId="2" xfId="0" applyNumberFormat="1" applyFont="1" applyFill="1" applyBorder="1" applyAlignment="1">
      <alignment horizontal="right" vertical="center"/>
    </xf>
    <xf numFmtId="166" fontId="25" fillId="6" borderId="2" xfId="0" applyNumberFormat="1" applyFont="1" applyFill="1" applyBorder="1" applyAlignment="1">
      <alignment horizontal="right" vertical="center"/>
    </xf>
    <xf numFmtId="168" fontId="25" fillId="6" borderId="2" xfId="0" applyNumberFormat="1" applyFont="1" applyFill="1" applyBorder="1" applyAlignment="1">
      <alignment horizontal="right" vertical="center"/>
    </xf>
    <xf numFmtId="169" fontId="25" fillId="6" borderId="2" xfId="0" applyNumberFormat="1" applyFont="1" applyFill="1" applyBorder="1" applyAlignment="1">
      <alignment horizontal="right" vertical="center"/>
    </xf>
    <xf numFmtId="0" fontId="26" fillId="0" borderId="0" xfId="0" applyFont="1" applyAlignment="1">
      <alignment horizontal="left" vertical="center" wrapText="1" indent="1"/>
    </xf>
    <xf numFmtId="0" fontId="27" fillId="3" borderId="0" xfId="0" applyFont="1" applyFill="1" applyAlignment="1">
      <alignment horizontal="left" vertical="center" indent="1"/>
    </xf>
    <xf numFmtId="0" fontId="11" fillId="2" borderId="0" xfId="0" applyFont="1" applyFill="1" applyAlignment="1">
      <alignment horizontal="left" vertical="center" indent="1"/>
    </xf>
    <xf numFmtId="0" fontId="8" fillId="0" borderId="0" xfId="0" applyFont="1" applyAlignment="1">
      <alignment horizontal="left" vertical="center" wrapText="1" indent="1"/>
    </xf>
    <xf numFmtId="0" fontId="11" fillId="7" borderId="0" xfId="0" applyFont="1" applyFill="1" applyAlignment="1">
      <alignment horizontal="left" vertical="center" indent="1"/>
    </xf>
  </cellXfs>
  <cellStyles count="1">
    <cellStyle name="Standard" xfId="0" builtinId="0"/>
  </cellStyles>
  <dxfs count="5">
    <dxf>
      <font>
        <b/>
        <sz val="10"/>
        <color rgb="FF2E7D46"/>
        <name val="Calibri"/>
        <charset val="1"/>
      </font>
      <fill>
        <patternFill>
          <bgColor rgb="FFDDEEDF"/>
        </patternFill>
      </fill>
    </dxf>
    <dxf>
      <font>
        <b/>
        <sz val="10"/>
        <color rgb="FFC77E12"/>
        <name val="Calibri"/>
        <charset val="1"/>
      </font>
      <fill>
        <patternFill>
          <bgColor rgb="FFFBEBCF"/>
        </patternFill>
      </fill>
    </dxf>
    <dxf>
      <font>
        <b/>
        <sz val="10"/>
        <color rgb="FFB4342A"/>
        <name val="Calibri"/>
        <charset val="1"/>
      </font>
      <fill>
        <patternFill>
          <bgColor rgb="FFF7DAD6"/>
        </patternFill>
      </fill>
    </dxf>
    <dxf>
      <font>
        <b/>
        <sz val="10"/>
        <color rgb="FFC77E12"/>
        <name val="Calibri"/>
        <charset val="1"/>
      </font>
    </dxf>
    <dxf>
      <font>
        <b/>
        <sz val="10"/>
        <color rgb="FFB4342A"/>
        <name val="Calibri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D7E4E2"/>
      <rgbColor rgb="FF808080"/>
      <rgbColor rgb="FF9999FF"/>
      <rgbColor rgb="FF993366"/>
      <rgbColor rgb="FFFFF9E6"/>
      <rgbColor rgb="FFE9F3F1"/>
      <rgbColor rgb="FF660066"/>
      <rgbColor rgb="FFFF8080"/>
      <rgbColor rgb="FF0066CC"/>
      <rgbColor rgb="FFC9D6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1F4F4"/>
      <rgbColor rgb="FFDDEEDF"/>
      <rgbColor rgb="FFFBEBCF"/>
      <rgbColor rgb="FF99CCFF"/>
      <rgbColor rgb="FFFF99CC"/>
      <rgbColor rgb="FFCC99FF"/>
      <rgbColor rgb="FFF7DAD6"/>
      <rgbColor rgb="FF3366FF"/>
      <rgbColor rgb="FF33CCCC"/>
      <rgbColor rgb="FF99CC00"/>
      <rgbColor rgb="FFFFCC00"/>
      <rgbColor rgb="FFFF9900"/>
      <rgbColor rgb="FFC77E12"/>
      <rgbColor rgb="FF5B6B6C"/>
      <rgbColor rgb="FF969696"/>
      <rgbColor rgb="FF0B5A54"/>
      <rgbColor rgb="FF2E7D46"/>
      <rgbColor rgb="FF003300"/>
      <rgbColor rgb="FF1F2A30"/>
      <rgbColor rgb="FFB4342A"/>
      <rgbColor rgb="FF993366"/>
      <rgbColor rgb="FF333399"/>
      <rgbColor rgb="FF22303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5"/>
  <sheetViews>
    <sheetView showGridLines="0" tabSelected="1" zoomScaleNormal="100" workbookViewId="0">
      <pane ySplit="7" topLeftCell="A8" activePane="bottomLeft" state="frozen"/>
      <selection pane="bottomLeft" activeCell="V41" sqref="V41"/>
    </sheetView>
  </sheetViews>
  <sheetFormatPr baseColWidth="10" defaultColWidth="8.7109375" defaultRowHeight="15" x14ac:dyDescent="0.25"/>
  <cols>
    <col min="1" max="1" width="4.5703125" bestFit="1" customWidth="1"/>
    <col min="2" max="2" width="9.7109375" bestFit="1" customWidth="1"/>
    <col min="3" max="3" width="30.5703125" bestFit="1" customWidth="1"/>
    <col min="4" max="4" width="13.5703125" bestFit="1" customWidth="1"/>
    <col min="5" max="5" width="20.5703125" bestFit="1" customWidth="1"/>
    <col min="6" max="6" width="7.5703125" bestFit="1" customWidth="1"/>
    <col min="7" max="8" width="4" bestFit="1" customWidth="1"/>
    <col min="9" max="9" width="4.42578125" bestFit="1" customWidth="1"/>
    <col min="10" max="10" width="9.7109375" bestFit="1" customWidth="1"/>
    <col min="11" max="11" width="11.28515625" bestFit="1" customWidth="1"/>
    <col min="12" max="12" width="9.28515625" bestFit="1" customWidth="1"/>
    <col min="13" max="13" width="11.140625" bestFit="1" customWidth="1"/>
    <col min="14" max="14" width="19.28515625" bestFit="1" customWidth="1"/>
  </cols>
  <sheetData>
    <row r="1" spans="1:14" ht="25.5" customHeight="1" x14ac:dyDescent="0.25">
      <c r="A1" s="14" t="s">
        <v>0</v>
      </c>
      <c r="B1" s="14"/>
      <c r="C1" s="13" t="s">
        <v>1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16.5" customHeight="1" x14ac:dyDescent="0.25">
      <c r="A2" s="14"/>
      <c r="B2" s="14"/>
      <c r="C2" s="12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ht="18" customHeight="1" x14ac:dyDescent="0.25">
      <c r="A3" s="11" t="s">
        <v>3</v>
      </c>
      <c r="B3" s="11"/>
      <c r="C3" s="10" t="s">
        <v>4</v>
      </c>
      <c r="D3" s="10"/>
      <c r="E3" s="10"/>
      <c r="F3" s="10"/>
      <c r="G3" s="11" t="s">
        <v>5</v>
      </c>
      <c r="H3" s="11"/>
      <c r="I3" s="9">
        <v>46387</v>
      </c>
      <c r="J3" s="9"/>
      <c r="K3" s="9"/>
      <c r="L3" s="9"/>
      <c r="M3" s="9"/>
      <c r="N3" s="9"/>
    </row>
    <row r="4" spans="1:14" ht="18" customHeight="1" x14ac:dyDescent="0.25">
      <c r="A4" s="11" t="s">
        <v>6</v>
      </c>
      <c r="B4" s="11"/>
      <c r="C4" s="10" t="s">
        <v>7</v>
      </c>
      <c r="D4" s="10"/>
      <c r="E4" s="10"/>
      <c r="F4" s="10"/>
      <c r="G4" s="11" t="s">
        <v>8</v>
      </c>
      <c r="H4" s="11"/>
      <c r="I4" s="10" t="s">
        <v>9</v>
      </c>
      <c r="J4" s="10"/>
      <c r="K4" s="10"/>
      <c r="L4" s="10"/>
      <c r="M4" s="10"/>
      <c r="N4" s="10"/>
    </row>
    <row r="5" spans="1:14" ht="18" customHeight="1" x14ac:dyDescent="0.25">
      <c r="A5" s="11" t="s">
        <v>10</v>
      </c>
      <c r="B5" s="11"/>
      <c r="C5" s="10" t="s">
        <v>11</v>
      </c>
      <c r="D5" s="10"/>
      <c r="E5" s="10"/>
      <c r="F5" s="10"/>
      <c r="G5" s="11" t="s">
        <v>12</v>
      </c>
      <c r="H5" s="11"/>
      <c r="I5" s="10" t="s">
        <v>13</v>
      </c>
      <c r="J5" s="10"/>
      <c r="K5" s="10"/>
      <c r="L5" s="10"/>
      <c r="M5" s="10"/>
      <c r="N5" s="10"/>
    </row>
    <row r="6" spans="1:14" ht="6" customHeight="1" x14ac:dyDescent="0.25"/>
    <row r="7" spans="1:14" ht="30" customHeight="1" x14ac:dyDescent="0.25">
      <c r="A7" s="15" t="s">
        <v>14</v>
      </c>
      <c r="B7" s="15" t="s">
        <v>15</v>
      </c>
      <c r="C7" s="15" t="s">
        <v>16</v>
      </c>
      <c r="D7" s="15" t="s">
        <v>17</v>
      </c>
      <c r="E7" s="15" t="s">
        <v>18</v>
      </c>
      <c r="F7" s="15" t="s">
        <v>19</v>
      </c>
      <c r="G7" s="15" t="s">
        <v>20</v>
      </c>
      <c r="H7" s="15" t="s">
        <v>21</v>
      </c>
      <c r="I7" s="15" t="s">
        <v>22</v>
      </c>
      <c r="J7" s="15" t="s">
        <v>23</v>
      </c>
      <c r="K7" s="15" t="s">
        <v>24</v>
      </c>
      <c r="L7" s="15" t="s">
        <v>25</v>
      </c>
      <c r="M7" s="15" t="s">
        <v>26</v>
      </c>
      <c r="N7" s="15" t="s">
        <v>27</v>
      </c>
    </row>
    <row r="8" spans="1:14" ht="18.75" customHeight="1" x14ac:dyDescent="0.25">
      <c r="A8" s="16">
        <v>1</v>
      </c>
      <c r="B8" s="17" t="s">
        <v>28</v>
      </c>
      <c r="C8" s="18" t="s">
        <v>29</v>
      </c>
      <c r="D8" s="17" t="s">
        <v>30</v>
      </c>
      <c r="E8" s="17" t="s">
        <v>31</v>
      </c>
      <c r="F8" s="19" t="s">
        <v>32</v>
      </c>
      <c r="G8" s="20">
        <v>80</v>
      </c>
      <c r="H8" s="20">
        <v>78</v>
      </c>
      <c r="I8" s="21">
        <f t="shared" ref="I8:I31" si="0">IF(OR(G8="",H8=""),"",H8-G8)</f>
        <v>-2</v>
      </c>
      <c r="J8" s="22">
        <v>6.9</v>
      </c>
      <c r="K8" s="23">
        <f t="shared" ref="K8:K31" si="1">IF(OR(H8="",J8=""),"",H8*J8)</f>
        <v>538.20000000000005</v>
      </c>
      <c r="L8" s="24">
        <f t="shared" ref="L8:L31" si="2">IF(I8="","",I8*J8)</f>
        <v>-13.8</v>
      </c>
      <c r="M8" s="25" t="str">
        <f t="shared" ref="M8:M31" si="3">IF(H8="","",IF(H8=G8,"OK",IF(H8&lt;G8,"Fehlbestand","Überbestand")))</f>
        <v>Fehlbestand</v>
      </c>
      <c r="N8" s="17"/>
    </row>
    <row r="9" spans="1:14" ht="18.75" customHeight="1" x14ac:dyDescent="0.25">
      <c r="A9" s="26">
        <v>2</v>
      </c>
      <c r="B9" s="27" t="s">
        <v>33</v>
      </c>
      <c r="C9" s="28" t="s">
        <v>34</v>
      </c>
      <c r="D9" s="27" t="s">
        <v>35</v>
      </c>
      <c r="E9" s="27" t="s">
        <v>36</v>
      </c>
      <c r="F9" s="29" t="s">
        <v>37</v>
      </c>
      <c r="G9" s="30">
        <v>150</v>
      </c>
      <c r="H9" s="30">
        <v>150</v>
      </c>
      <c r="I9" s="21">
        <f t="shared" si="0"/>
        <v>0</v>
      </c>
      <c r="J9" s="31">
        <v>3.2</v>
      </c>
      <c r="K9" s="23">
        <f t="shared" si="1"/>
        <v>480</v>
      </c>
      <c r="L9" s="24">
        <f t="shared" si="2"/>
        <v>0</v>
      </c>
      <c r="M9" s="25" t="str">
        <f t="shared" si="3"/>
        <v>OK</v>
      </c>
      <c r="N9" s="27"/>
    </row>
    <row r="10" spans="1:14" ht="18.75" customHeight="1" x14ac:dyDescent="0.25">
      <c r="A10" s="16">
        <v>3</v>
      </c>
      <c r="B10" s="17" t="s">
        <v>38</v>
      </c>
      <c r="C10" s="18" t="s">
        <v>39</v>
      </c>
      <c r="D10" s="17" t="s">
        <v>40</v>
      </c>
      <c r="E10" s="17" t="s">
        <v>41</v>
      </c>
      <c r="F10" s="19" t="s">
        <v>32</v>
      </c>
      <c r="G10" s="20">
        <v>40</v>
      </c>
      <c r="H10" s="20">
        <v>37</v>
      </c>
      <c r="I10" s="21">
        <f t="shared" si="0"/>
        <v>-3</v>
      </c>
      <c r="J10" s="22">
        <v>12.5</v>
      </c>
      <c r="K10" s="23">
        <f t="shared" si="1"/>
        <v>462.5</v>
      </c>
      <c r="L10" s="24">
        <f t="shared" si="2"/>
        <v>-37.5</v>
      </c>
      <c r="M10" s="25" t="str">
        <f t="shared" si="3"/>
        <v>Fehlbestand</v>
      </c>
      <c r="N10" s="17" t="s">
        <v>42</v>
      </c>
    </row>
    <row r="11" spans="1:14" ht="18.75" customHeight="1" x14ac:dyDescent="0.25">
      <c r="A11" s="26">
        <v>4</v>
      </c>
      <c r="B11" s="27" t="s">
        <v>43</v>
      </c>
      <c r="C11" s="28" t="s">
        <v>44</v>
      </c>
      <c r="D11" s="27" t="s">
        <v>45</v>
      </c>
      <c r="E11" s="27" t="s">
        <v>46</v>
      </c>
      <c r="F11" s="29" t="s">
        <v>32</v>
      </c>
      <c r="G11" s="30">
        <v>500</v>
      </c>
      <c r="H11" s="30">
        <v>512</v>
      </c>
      <c r="I11" s="21">
        <f t="shared" si="0"/>
        <v>12</v>
      </c>
      <c r="J11" s="31">
        <v>0.85</v>
      </c>
      <c r="K11" s="23">
        <f t="shared" si="1"/>
        <v>435.2</v>
      </c>
      <c r="L11" s="24">
        <f t="shared" si="2"/>
        <v>10.199999999999999</v>
      </c>
      <c r="M11" s="25" t="str">
        <f t="shared" si="3"/>
        <v>Überbestand</v>
      </c>
      <c r="N11" s="27" t="s">
        <v>47</v>
      </c>
    </row>
    <row r="12" spans="1:14" ht="18.75" customHeight="1" x14ac:dyDescent="0.25">
      <c r="A12" s="16">
        <v>5</v>
      </c>
      <c r="B12" s="17" t="s">
        <v>48</v>
      </c>
      <c r="C12" s="18" t="s">
        <v>49</v>
      </c>
      <c r="D12" s="17" t="s">
        <v>50</v>
      </c>
      <c r="E12" s="17" t="s">
        <v>51</v>
      </c>
      <c r="F12" s="19" t="s">
        <v>52</v>
      </c>
      <c r="G12" s="20">
        <v>25</v>
      </c>
      <c r="H12" s="20">
        <v>24</v>
      </c>
      <c r="I12" s="21">
        <f t="shared" si="0"/>
        <v>-1</v>
      </c>
      <c r="J12" s="22">
        <v>18.399999999999999</v>
      </c>
      <c r="K12" s="23">
        <f t="shared" si="1"/>
        <v>441.59999999999997</v>
      </c>
      <c r="L12" s="24">
        <f t="shared" si="2"/>
        <v>-18.399999999999999</v>
      </c>
      <c r="M12" s="25" t="str">
        <f t="shared" si="3"/>
        <v>Fehlbestand</v>
      </c>
      <c r="N12" s="17"/>
    </row>
    <row r="13" spans="1:14" ht="18.75" customHeight="1" x14ac:dyDescent="0.25">
      <c r="A13" s="26">
        <v>6</v>
      </c>
      <c r="B13" s="27" t="s">
        <v>53</v>
      </c>
      <c r="C13" s="28" t="s">
        <v>54</v>
      </c>
      <c r="D13" s="27" t="s">
        <v>55</v>
      </c>
      <c r="E13" s="27" t="s">
        <v>56</v>
      </c>
      <c r="F13" s="29" t="s">
        <v>32</v>
      </c>
      <c r="G13" s="30">
        <v>10</v>
      </c>
      <c r="H13" s="30">
        <v>9</v>
      </c>
      <c r="I13" s="21">
        <f t="shared" si="0"/>
        <v>-1</v>
      </c>
      <c r="J13" s="31">
        <v>89</v>
      </c>
      <c r="K13" s="23">
        <f t="shared" si="1"/>
        <v>801</v>
      </c>
      <c r="L13" s="24">
        <f t="shared" si="2"/>
        <v>-89</v>
      </c>
      <c r="M13" s="25" t="str">
        <f t="shared" si="3"/>
        <v>Fehlbestand</v>
      </c>
      <c r="N13" s="27" t="s">
        <v>57</v>
      </c>
    </row>
    <row r="14" spans="1:14" ht="18.75" customHeight="1" x14ac:dyDescent="0.25">
      <c r="A14" s="16">
        <v>7</v>
      </c>
      <c r="B14" s="17" t="s">
        <v>58</v>
      </c>
      <c r="C14" s="18" t="s">
        <v>59</v>
      </c>
      <c r="D14" s="17" t="s">
        <v>30</v>
      </c>
      <c r="E14" s="17" t="s">
        <v>60</v>
      </c>
      <c r="F14" s="19" t="s">
        <v>32</v>
      </c>
      <c r="G14" s="20">
        <v>60</v>
      </c>
      <c r="H14" s="20">
        <v>60</v>
      </c>
      <c r="I14" s="21">
        <f t="shared" si="0"/>
        <v>0</v>
      </c>
      <c r="J14" s="22">
        <v>22.3</v>
      </c>
      <c r="K14" s="23">
        <f t="shared" si="1"/>
        <v>1338</v>
      </c>
      <c r="L14" s="24">
        <f t="shared" si="2"/>
        <v>0</v>
      </c>
      <c r="M14" s="25" t="str">
        <f t="shared" si="3"/>
        <v>OK</v>
      </c>
      <c r="N14" s="17"/>
    </row>
    <row r="15" spans="1:14" ht="18.75" customHeight="1" x14ac:dyDescent="0.25">
      <c r="A15" s="26">
        <v>8</v>
      </c>
      <c r="B15" s="27" t="s">
        <v>61</v>
      </c>
      <c r="C15" s="28" t="s">
        <v>62</v>
      </c>
      <c r="D15" s="27" t="s">
        <v>40</v>
      </c>
      <c r="E15" s="27" t="s">
        <v>63</v>
      </c>
      <c r="F15" s="29" t="s">
        <v>64</v>
      </c>
      <c r="G15" s="30">
        <v>35</v>
      </c>
      <c r="H15" s="30">
        <v>33</v>
      </c>
      <c r="I15" s="21">
        <f t="shared" si="0"/>
        <v>-2</v>
      </c>
      <c r="J15" s="31">
        <v>15.8</v>
      </c>
      <c r="K15" s="23">
        <f t="shared" si="1"/>
        <v>521.4</v>
      </c>
      <c r="L15" s="24">
        <f t="shared" si="2"/>
        <v>-31.6</v>
      </c>
      <c r="M15" s="25" t="str">
        <f t="shared" si="3"/>
        <v>Fehlbestand</v>
      </c>
      <c r="N15" s="27"/>
    </row>
    <row r="16" spans="1:14" ht="18.75" customHeight="1" x14ac:dyDescent="0.25">
      <c r="A16" s="16">
        <v>9</v>
      </c>
      <c r="B16" s="17" t="s">
        <v>65</v>
      </c>
      <c r="C16" s="18" t="s">
        <v>66</v>
      </c>
      <c r="D16" s="17" t="s">
        <v>45</v>
      </c>
      <c r="E16" s="17" t="s">
        <v>67</v>
      </c>
      <c r="F16" s="19" t="s">
        <v>68</v>
      </c>
      <c r="G16" s="20">
        <v>20</v>
      </c>
      <c r="H16" s="20">
        <v>22</v>
      </c>
      <c r="I16" s="21">
        <f t="shared" si="0"/>
        <v>2</v>
      </c>
      <c r="J16" s="22">
        <v>24.9</v>
      </c>
      <c r="K16" s="23">
        <f t="shared" si="1"/>
        <v>547.79999999999995</v>
      </c>
      <c r="L16" s="24">
        <f t="shared" si="2"/>
        <v>49.8</v>
      </c>
      <c r="M16" s="25" t="str">
        <f t="shared" si="3"/>
        <v>Überbestand</v>
      </c>
      <c r="N16" s="17"/>
    </row>
    <row r="17" spans="1:14" ht="18.75" customHeight="1" x14ac:dyDescent="0.25">
      <c r="A17" s="26">
        <v>10</v>
      </c>
      <c r="B17" s="27" t="s">
        <v>69</v>
      </c>
      <c r="C17" s="28" t="s">
        <v>70</v>
      </c>
      <c r="D17" s="27" t="s">
        <v>35</v>
      </c>
      <c r="E17" s="27" t="s">
        <v>71</v>
      </c>
      <c r="F17" s="29" t="s">
        <v>72</v>
      </c>
      <c r="G17" s="30">
        <v>45</v>
      </c>
      <c r="H17" s="30">
        <v>41</v>
      </c>
      <c r="I17" s="21">
        <f t="shared" si="0"/>
        <v>-4</v>
      </c>
      <c r="J17" s="31">
        <v>4.5999999999999996</v>
      </c>
      <c r="K17" s="23">
        <f t="shared" si="1"/>
        <v>188.6</v>
      </c>
      <c r="L17" s="24">
        <f t="shared" si="2"/>
        <v>-18.399999999999999</v>
      </c>
      <c r="M17" s="25" t="str">
        <f t="shared" si="3"/>
        <v>Fehlbestand</v>
      </c>
      <c r="N17" s="27"/>
    </row>
    <row r="18" spans="1:14" ht="18.75" customHeight="1" x14ac:dyDescent="0.25">
      <c r="A18" s="16">
        <v>11</v>
      </c>
      <c r="B18" s="17" t="s">
        <v>73</v>
      </c>
      <c r="C18" s="18" t="s">
        <v>74</v>
      </c>
      <c r="D18" s="17" t="s">
        <v>75</v>
      </c>
      <c r="E18" s="17" t="s">
        <v>76</v>
      </c>
      <c r="F18" s="19" t="s">
        <v>77</v>
      </c>
      <c r="G18" s="20">
        <v>30</v>
      </c>
      <c r="H18" s="20">
        <v>30</v>
      </c>
      <c r="I18" s="21">
        <f t="shared" si="0"/>
        <v>0</v>
      </c>
      <c r="J18" s="22">
        <v>21.5</v>
      </c>
      <c r="K18" s="23">
        <f t="shared" si="1"/>
        <v>645</v>
      </c>
      <c r="L18" s="24">
        <f t="shared" si="2"/>
        <v>0</v>
      </c>
      <c r="M18" s="25" t="str">
        <f t="shared" si="3"/>
        <v>OK</v>
      </c>
      <c r="N18" s="17"/>
    </row>
    <row r="19" spans="1:14" ht="18.75" customHeight="1" x14ac:dyDescent="0.25">
      <c r="A19" s="26">
        <v>12</v>
      </c>
      <c r="B19" s="27" t="s">
        <v>78</v>
      </c>
      <c r="C19" s="28" t="s">
        <v>79</v>
      </c>
      <c r="D19" s="27" t="s">
        <v>50</v>
      </c>
      <c r="E19" s="27" t="s">
        <v>80</v>
      </c>
      <c r="F19" s="29" t="s">
        <v>52</v>
      </c>
      <c r="G19" s="30">
        <v>15</v>
      </c>
      <c r="H19" s="30">
        <v>13</v>
      </c>
      <c r="I19" s="21">
        <f t="shared" si="0"/>
        <v>-2</v>
      </c>
      <c r="J19" s="31">
        <v>34</v>
      </c>
      <c r="K19" s="23">
        <f t="shared" si="1"/>
        <v>442</v>
      </c>
      <c r="L19" s="24">
        <f t="shared" si="2"/>
        <v>-68</v>
      </c>
      <c r="M19" s="25" t="str">
        <f t="shared" si="3"/>
        <v>Fehlbestand</v>
      </c>
      <c r="N19" s="27" t="s">
        <v>81</v>
      </c>
    </row>
    <row r="20" spans="1:14" ht="18.75" customHeight="1" x14ac:dyDescent="0.25">
      <c r="A20" s="16">
        <v>13</v>
      </c>
      <c r="B20" s="17"/>
      <c r="C20" s="18"/>
      <c r="D20" s="17"/>
      <c r="E20" s="17"/>
      <c r="F20" s="19"/>
      <c r="G20" s="20"/>
      <c r="H20" s="20"/>
      <c r="I20" s="21" t="str">
        <f t="shared" si="0"/>
        <v/>
      </c>
      <c r="J20" s="22"/>
      <c r="K20" s="23" t="str">
        <f t="shared" si="1"/>
        <v/>
      </c>
      <c r="L20" s="24" t="str">
        <f t="shared" si="2"/>
        <v/>
      </c>
      <c r="M20" s="25" t="str">
        <f t="shared" si="3"/>
        <v/>
      </c>
      <c r="N20" s="17"/>
    </row>
    <row r="21" spans="1:14" ht="18.75" customHeight="1" x14ac:dyDescent="0.25">
      <c r="A21" s="26">
        <v>14</v>
      </c>
      <c r="B21" s="27"/>
      <c r="C21" s="28"/>
      <c r="D21" s="27"/>
      <c r="E21" s="27"/>
      <c r="F21" s="29"/>
      <c r="G21" s="30"/>
      <c r="H21" s="30"/>
      <c r="I21" s="21" t="str">
        <f t="shared" si="0"/>
        <v/>
      </c>
      <c r="J21" s="31"/>
      <c r="K21" s="23" t="str">
        <f t="shared" si="1"/>
        <v/>
      </c>
      <c r="L21" s="24" t="str">
        <f t="shared" si="2"/>
        <v/>
      </c>
      <c r="M21" s="25" t="str">
        <f t="shared" si="3"/>
        <v/>
      </c>
      <c r="N21" s="27"/>
    </row>
    <row r="22" spans="1:14" ht="18.75" customHeight="1" x14ac:dyDescent="0.25">
      <c r="A22" s="16">
        <v>15</v>
      </c>
      <c r="B22" s="17"/>
      <c r="C22" s="18"/>
      <c r="D22" s="17"/>
      <c r="E22" s="17"/>
      <c r="F22" s="19"/>
      <c r="G22" s="20"/>
      <c r="H22" s="20"/>
      <c r="I22" s="21" t="str">
        <f t="shared" si="0"/>
        <v/>
      </c>
      <c r="J22" s="22"/>
      <c r="K22" s="23" t="str">
        <f t="shared" si="1"/>
        <v/>
      </c>
      <c r="L22" s="24" t="str">
        <f t="shared" si="2"/>
        <v/>
      </c>
      <c r="M22" s="25" t="str">
        <f t="shared" si="3"/>
        <v/>
      </c>
      <c r="N22" s="17"/>
    </row>
    <row r="23" spans="1:14" ht="18.75" customHeight="1" x14ac:dyDescent="0.25">
      <c r="A23" s="26">
        <v>16</v>
      </c>
      <c r="B23" s="27"/>
      <c r="C23" s="28"/>
      <c r="D23" s="27"/>
      <c r="E23" s="27"/>
      <c r="F23" s="29"/>
      <c r="G23" s="30"/>
      <c r="H23" s="30"/>
      <c r="I23" s="21" t="str">
        <f t="shared" si="0"/>
        <v/>
      </c>
      <c r="J23" s="31"/>
      <c r="K23" s="23" t="str">
        <f t="shared" si="1"/>
        <v/>
      </c>
      <c r="L23" s="24" t="str">
        <f t="shared" si="2"/>
        <v/>
      </c>
      <c r="M23" s="25" t="str">
        <f t="shared" si="3"/>
        <v/>
      </c>
      <c r="N23" s="27"/>
    </row>
    <row r="24" spans="1:14" ht="18.75" customHeight="1" x14ac:dyDescent="0.25">
      <c r="A24" s="16">
        <v>17</v>
      </c>
      <c r="B24" s="17"/>
      <c r="C24" s="18"/>
      <c r="D24" s="17"/>
      <c r="E24" s="17"/>
      <c r="F24" s="19"/>
      <c r="G24" s="20"/>
      <c r="H24" s="20"/>
      <c r="I24" s="21" t="str">
        <f t="shared" si="0"/>
        <v/>
      </c>
      <c r="J24" s="22"/>
      <c r="K24" s="23" t="str">
        <f t="shared" si="1"/>
        <v/>
      </c>
      <c r="L24" s="24" t="str">
        <f t="shared" si="2"/>
        <v/>
      </c>
      <c r="M24" s="25" t="str">
        <f t="shared" si="3"/>
        <v/>
      </c>
      <c r="N24" s="17"/>
    </row>
    <row r="25" spans="1:14" ht="18.75" customHeight="1" x14ac:dyDescent="0.25">
      <c r="A25" s="26">
        <v>18</v>
      </c>
      <c r="B25" s="27"/>
      <c r="C25" s="28"/>
      <c r="D25" s="27"/>
      <c r="E25" s="27"/>
      <c r="F25" s="29"/>
      <c r="G25" s="30"/>
      <c r="H25" s="30"/>
      <c r="I25" s="21" t="str">
        <f t="shared" si="0"/>
        <v/>
      </c>
      <c r="J25" s="31"/>
      <c r="K25" s="23" t="str">
        <f t="shared" si="1"/>
        <v/>
      </c>
      <c r="L25" s="24" t="str">
        <f t="shared" si="2"/>
        <v/>
      </c>
      <c r="M25" s="25" t="str">
        <f t="shared" si="3"/>
        <v/>
      </c>
      <c r="N25" s="27"/>
    </row>
    <row r="26" spans="1:14" ht="18.75" customHeight="1" x14ac:dyDescent="0.25">
      <c r="A26" s="16">
        <v>19</v>
      </c>
      <c r="B26" s="17"/>
      <c r="C26" s="18"/>
      <c r="D26" s="17"/>
      <c r="E26" s="17"/>
      <c r="F26" s="19"/>
      <c r="G26" s="20"/>
      <c r="H26" s="20"/>
      <c r="I26" s="21" t="str">
        <f t="shared" si="0"/>
        <v/>
      </c>
      <c r="J26" s="22"/>
      <c r="K26" s="23" t="str">
        <f t="shared" si="1"/>
        <v/>
      </c>
      <c r="L26" s="24" t="str">
        <f t="shared" si="2"/>
        <v/>
      </c>
      <c r="M26" s="25" t="str">
        <f t="shared" si="3"/>
        <v/>
      </c>
      <c r="N26" s="17"/>
    </row>
    <row r="27" spans="1:14" ht="18.75" customHeight="1" x14ac:dyDescent="0.25">
      <c r="A27" s="26">
        <v>20</v>
      </c>
      <c r="B27" s="27"/>
      <c r="C27" s="28"/>
      <c r="D27" s="27"/>
      <c r="E27" s="27"/>
      <c r="F27" s="29"/>
      <c r="G27" s="30"/>
      <c r="H27" s="30"/>
      <c r="I27" s="21" t="str">
        <f t="shared" si="0"/>
        <v/>
      </c>
      <c r="J27" s="31"/>
      <c r="K27" s="23" t="str">
        <f t="shared" si="1"/>
        <v/>
      </c>
      <c r="L27" s="24" t="str">
        <f t="shared" si="2"/>
        <v/>
      </c>
      <c r="M27" s="25" t="str">
        <f t="shared" si="3"/>
        <v/>
      </c>
      <c r="N27" s="27"/>
    </row>
    <row r="28" spans="1:14" ht="18.75" customHeight="1" x14ac:dyDescent="0.25">
      <c r="A28" s="16">
        <v>21</v>
      </c>
      <c r="B28" s="17"/>
      <c r="C28" s="18"/>
      <c r="D28" s="17"/>
      <c r="E28" s="17"/>
      <c r="F28" s="19"/>
      <c r="G28" s="20"/>
      <c r="H28" s="20"/>
      <c r="I28" s="21" t="str">
        <f t="shared" si="0"/>
        <v/>
      </c>
      <c r="J28" s="22"/>
      <c r="K28" s="23" t="str">
        <f t="shared" si="1"/>
        <v/>
      </c>
      <c r="L28" s="24" t="str">
        <f t="shared" si="2"/>
        <v/>
      </c>
      <c r="M28" s="25" t="str">
        <f t="shared" si="3"/>
        <v/>
      </c>
      <c r="N28" s="17"/>
    </row>
    <row r="29" spans="1:14" ht="18.75" customHeight="1" x14ac:dyDescent="0.25">
      <c r="A29" s="26">
        <v>22</v>
      </c>
      <c r="B29" s="27"/>
      <c r="C29" s="28"/>
      <c r="D29" s="27"/>
      <c r="E29" s="27"/>
      <c r="F29" s="29"/>
      <c r="G29" s="30"/>
      <c r="H29" s="30"/>
      <c r="I29" s="21" t="str">
        <f t="shared" si="0"/>
        <v/>
      </c>
      <c r="J29" s="31"/>
      <c r="K29" s="23" t="str">
        <f t="shared" si="1"/>
        <v/>
      </c>
      <c r="L29" s="24" t="str">
        <f t="shared" si="2"/>
        <v/>
      </c>
      <c r="M29" s="25" t="str">
        <f t="shared" si="3"/>
        <v/>
      </c>
      <c r="N29" s="27"/>
    </row>
    <row r="30" spans="1:14" ht="18.75" customHeight="1" x14ac:dyDescent="0.25">
      <c r="A30" s="16">
        <v>23</v>
      </c>
      <c r="B30" s="17"/>
      <c r="C30" s="18"/>
      <c r="D30" s="17"/>
      <c r="E30" s="17"/>
      <c r="F30" s="19"/>
      <c r="G30" s="20"/>
      <c r="H30" s="20"/>
      <c r="I30" s="21" t="str">
        <f t="shared" si="0"/>
        <v/>
      </c>
      <c r="J30" s="22"/>
      <c r="K30" s="23" t="str">
        <f t="shared" si="1"/>
        <v/>
      </c>
      <c r="L30" s="24" t="str">
        <f t="shared" si="2"/>
        <v/>
      </c>
      <c r="M30" s="25" t="str">
        <f t="shared" si="3"/>
        <v/>
      </c>
      <c r="N30" s="17"/>
    </row>
    <row r="31" spans="1:14" ht="18.75" customHeight="1" x14ac:dyDescent="0.25">
      <c r="A31" s="26">
        <v>24</v>
      </c>
      <c r="B31" s="27"/>
      <c r="C31" s="28"/>
      <c r="D31" s="27"/>
      <c r="E31" s="27"/>
      <c r="F31" s="29"/>
      <c r="G31" s="30"/>
      <c r="H31" s="30"/>
      <c r="I31" s="21" t="str">
        <f t="shared" si="0"/>
        <v/>
      </c>
      <c r="J31" s="31"/>
      <c r="K31" s="23" t="str">
        <f t="shared" si="1"/>
        <v/>
      </c>
      <c r="L31" s="24" t="str">
        <f t="shared" si="2"/>
        <v/>
      </c>
      <c r="M31" s="25" t="str">
        <f t="shared" si="3"/>
        <v/>
      </c>
      <c r="N31" s="27"/>
    </row>
    <row r="32" spans="1:14" ht="21.75" customHeight="1" x14ac:dyDescent="0.25">
      <c r="A32" s="8" t="s">
        <v>82</v>
      </c>
      <c r="B32" s="8"/>
      <c r="C32" s="8"/>
      <c r="D32" s="8"/>
      <c r="E32" s="8"/>
      <c r="F32" s="8"/>
      <c r="G32" s="8"/>
      <c r="H32" s="8"/>
      <c r="I32" s="8"/>
      <c r="J32" s="8"/>
      <c r="K32" s="32">
        <f>SUM(K8:K31)</f>
        <v>6841.3</v>
      </c>
      <c r="L32" s="32">
        <f>SUM(L8:L31)</f>
        <v>-216.70000000000002</v>
      </c>
      <c r="M32" s="7" t="s">
        <v>83</v>
      </c>
      <c r="N32" s="7"/>
    </row>
    <row r="34" spans="1:11" ht="19.5" customHeight="1" x14ac:dyDescent="0.25">
      <c r="A34" s="6" t="s">
        <v>84</v>
      </c>
      <c r="B34" s="6"/>
      <c r="C34" s="6"/>
      <c r="D34" s="5" t="s">
        <v>85</v>
      </c>
      <c r="E34" s="5"/>
      <c r="F34" s="5"/>
      <c r="G34" s="6" t="s">
        <v>86</v>
      </c>
      <c r="H34" s="6"/>
      <c r="I34" s="5" t="s">
        <v>87</v>
      </c>
      <c r="J34" s="5"/>
      <c r="K34" s="5"/>
    </row>
    <row r="35" spans="1:11" ht="19.5" customHeight="1" x14ac:dyDescent="0.25">
      <c r="A35" s="6" t="s">
        <v>88</v>
      </c>
      <c r="B35" s="6"/>
      <c r="C35" s="6"/>
      <c r="D35" s="5" t="s">
        <v>85</v>
      </c>
      <c r="E35" s="5"/>
      <c r="F35" s="5"/>
      <c r="G35" s="6" t="s">
        <v>89</v>
      </c>
      <c r="H35" s="6"/>
      <c r="I35" s="5" t="s">
        <v>87</v>
      </c>
      <c r="J35" s="5"/>
      <c r="K35" s="5"/>
    </row>
  </sheetData>
  <mergeCells count="25">
    <mergeCell ref="A35:C35"/>
    <mergeCell ref="D35:F35"/>
    <mergeCell ref="G35:H35"/>
    <mergeCell ref="I35:K35"/>
    <mergeCell ref="A32:J32"/>
    <mergeCell ref="M32:N32"/>
    <mergeCell ref="A34:C34"/>
    <mergeCell ref="D34:F34"/>
    <mergeCell ref="G34:H34"/>
    <mergeCell ref="I34:K34"/>
    <mergeCell ref="A4:B4"/>
    <mergeCell ref="C4:F4"/>
    <mergeCell ref="G4:H4"/>
    <mergeCell ref="I4:N4"/>
    <mergeCell ref="A5:B5"/>
    <mergeCell ref="C5:F5"/>
    <mergeCell ref="G5:H5"/>
    <mergeCell ref="I5:N5"/>
    <mergeCell ref="A1:B2"/>
    <mergeCell ref="C1:N1"/>
    <mergeCell ref="C2:N2"/>
    <mergeCell ref="A3:B3"/>
    <mergeCell ref="C3:F3"/>
    <mergeCell ref="G3:H3"/>
    <mergeCell ref="I3:N3"/>
  </mergeCells>
  <conditionalFormatting sqref="I8:I31">
    <cfRule type="cellIs" dxfId="4" priority="5" operator="lessThan">
      <formula>0</formula>
    </cfRule>
    <cfRule type="cellIs" dxfId="3" priority="6" operator="greaterThan">
      <formula>0</formula>
    </cfRule>
  </conditionalFormatting>
  <conditionalFormatting sqref="M8:M31">
    <cfRule type="cellIs" dxfId="2" priority="2" operator="equal">
      <formula>"Fehlbestand"</formula>
    </cfRule>
    <cfRule type="cellIs" dxfId="1" priority="3" operator="equal">
      <formula>"Überbestand"</formula>
    </cfRule>
    <cfRule type="cellIs" dxfId="0" priority="4" operator="equal">
      <formula>"OK"</formula>
    </cfRule>
  </conditionalFormatting>
  <pageMargins left="0.4" right="0.4" top="0.5" bottom="0.5" header="0.511811023622047" footer="0.511811023622047"/>
  <pageSetup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000-000000000000}">
          <x14:formula1>
            <xm:f>Einstellungen!$A$5:$A$11</xm:f>
          </x14:formula1>
          <x14:formula2>
            <xm:f>0</xm:f>
          </x14:formula2>
          <xm:sqref>D8:D31</xm:sqref>
        </x14:dataValidation>
        <x14:dataValidation type="list" allowBlank="1" xr:uid="{00000000-0002-0000-0000-000001000000}">
          <x14:formula1>
            <xm:f>Einstellungen!$C$5:$C$15</xm:f>
          </x14:formula1>
          <x14:formula2>
            <xm:f>0</xm:f>
          </x14:formula2>
          <xm:sqref>F8:F31</xm:sqref>
        </x14:dataValidation>
        <x14:dataValidation type="list" allowBlank="1" xr:uid="{00000000-0002-0000-0000-000002000000}">
          <x14:formula1>
            <xm:f>Einstellungen!$E$5:$E$16</xm:f>
          </x14:formula1>
          <x14:formula2>
            <xm:f>0</xm:f>
          </x14:formula2>
          <xm:sqref>E8:E31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2"/>
  <sheetViews>
    <sheetView showGridLines="0" zoomScaleNormal="100" workbookViewId="0"/>
  </sheetViews>
  <sheetFormatPr baseColWidth="10" defaultColWidth="8.7109375" defaultRowHeight="15" x14ac:dyDescent="0.25"/>
  <cols>
    <col min="1" max="1" width="26" customWidth="1"/>
    <col min="2" max="2" width="13" customWidth="1"/>
    <col min="3" max="3" width="2" customWidth="1"/>
    <col min="4" max="4" width="16" customWidth="1"/>
    <col min="5" max="6" width="14" customWidth="1"/>
    <col min="7" max="7" width="2" customWidth="1"/>
  </cols>
  <sheetData>
    <row r="1" spans="1:6" ht="25.5" customHeight="1" x14ac:dyDescent="0.25">
      <c r="A1" s="4" t="s">
        <v>90</v>
      </c>
      <c r="B1" s="4"/>
      <c r="C1" s="4"/>
      <c r="D1" s="4"/>
      <c r="E1" s="4"/>
      <c r="F1" s="4"/>
    </row>
    <row r="2" spans="1:6" ht="15.75" customHeight="1" x14ac:dyDescent="0.25">
      <c r="A2" s="3" t="s">
        <v>91</v>
      </c>
      <c r="B2" s="3"/>
      <c r="C2" s="3"/>
      <c r="D2" s="3"/>
      <c r="E2" s="3"/>
      <c r="F2" s="3"/>
    </row>
    <row r="4" spans="1:6" ht="15.75" customHeight="1" x14ac:dyDescent="0.25">
      <c r="A4" s="2" t="s">
        <v>92</v>
      </c>
      <c r="B4" s="2"/>
      <c r="D4" s="1" t="s">
        <v>93</v>
      </c>
      <c r="E4" s="1"/>
    </row>
    <row r="5" spans="1:6" ht="30" customHeight="1" x14ac:dyDescent="0.25">
      <c r="A5" s="40">
        <f>SUM(Inventurliste!K8:K31)</f>
        <v>6841.3</v>
      </c>
      <c r="B5" s="40"/>
      <c r="D5" s="41">
        <f>COUNTA(Inventurliste!B8:B31)</f>
        <v>12</v>
      </c>
      <c r="E5" s="41"/>
    </row>
    <row r="7" spans="1:6" ht="15.75" customHeight="1" x14ac:dyDescent="0.25">
      <c r="A7" s="42" t="s">
        <v>94</v>
      </c>
      <c r="B7" s="42"/>
      <c r="D7" s="43" t="s">
        <v>95</v>
      </c>
      <c r="E7" s="43"/>
    </row>
    <row r="8" spans="1:6" ht="30" customHeight="1" x14ac:dyDescent="0.25">
      <c r="A8" s="44">
        <f>SUM(Inventurliste!L8:L31)</f>
        <v>-216.70000000000002</v>
      </c>
      <c r="B8" s="44"/>
      <c r="D8" s="45">
        <f>COUNTIF(Inventurliste!M8:M31,"Fehlbestand")</f>
        <v>7</v>
      </c>
      <c r="E8" s="45"/>
    </row>
    <row r="10" spans="1:6" ht="15.75" customHeight="1" x14ac:dyDescent="0.25">
      <c r="A10" s="46" t="s">
        <v>96</v>
      </c>
      <c r="B10" s="46"/>
      <c r="D10" s="47" t="s">
        <v>97</v>
      </c>
      <c r="E10" s="47"/>
    </row>
    <row r="11" spans="1:6" ht="30" customHeight="1" x14ac:dyDescent="0.25">
      <c r="A11" s="48">
        <f>COUNTIF(Inventurliste!M8:M31,"Überbestand")</f>
        <v>2</v>
      </c>
      <c r="B11" s="48"/>
      <c r="D11" s="49">
        <f>IFERROR(SUM(Inventurliste!K8:K31)/COUNTA(Inventurliste!B8:B31),0)</f>
        <v>570.10833333333335</v>
      </c>
      <c r="E11" s="49"/>
    </row>
    <row r="14" spans="1:6" ht="19.5" customHeight="1" x14ac:dyDescent="0.25">
      <c r="A14" s="50" t="s">
        <v>98</v>
      </c>
      <c r="B14" s="50"/>
      <c r="C14" s="50"/>
      <c r="D14" s="50"/>
      <c r="E14" s="50"/>
      <c r="F14" s="50"/>
    </row>
    <row r="15" spans="1:6" x14ac:dyDescent="0.25">
      <c r="A15" s="51" t="s">
        <v>17</v>
      </c>
      <c r="B15" s="51"/>
      <c r="C15" s="51"/>
      <c r="D15" s="33" t="s">
        <v>99</v>
      </c>
      <c r="E15" s="33" t="s">
        <v>100</v>
      </c>
      <c r="F15" s="33" t="s">
        <v>101</v>
      </c>
    </row>
    <row r="16" spans="1:6" ht="16.5" customHeight="1" x14ac:dyDescent="0.25">
      <c r="A16" s="52" t="s">
        <v>30</v>
      </c>
      <c r="B16" s="52"/>
      <c r="C16" s="52"/>
      <c r="D16" s="20">
        <f>COUNTIF(Inventurliste!D8:D31,A16)</f>
        <v>2</v>
      </c>
      <c r="E16" s="22">
        <f>SUMIF(Inventurliste!D8:D31,A16,Inventurliste!K8:K31)</f>
        <v>1876.2</v>
      </c>
      <c r="F16" s="34">
        <f>IFERROR(E16/E23,0)</f>
        <v>0.27424612281291566</v>
      </c>
    </row>
    <row r="17" spans="1:6" ht="16.5" customHeight="1" x14ac:dyDescent="0.25">
      <c r="A17" s="53" t="s">
        <v>40</v>
      </c>
      <c r="B17" s="53"/>
      <c r="C17" s="53"/>
      <c r="D17" s="30">
        <f>COUNTIF(Inventurliste!D8:D31,A17)</f>
        <v>2</v>
      </c>
      <c r="E17" s="31">
        <f>SUMIF(Inventurliste!D8:D31,A17,Inventurliste!K8:K31)</f>
        <v>983.9</v>
      </c>
      <c r="F17" s="35">
        <f>IFERROR(E17/E23,0)</f>
        <v>0.14381769546723575</v>
      </c>
    </row>
    <row r="18" spans="1:6" ht="16.5" customHeight="1" x14ac:dyDescent="0.25">
      <c r="A18" s="52" t="s">
        <v>50</v>
      </c>
      <c r="B18" s="52"/>
      <c r="C18" s="52"/>
      <c r="D18" s="20">
        <f>COUNTIF(Inventurliste!D8:D31,A18)</f>
        <v>2</v>
      </c>
      <c r="E18" s="22">
        <f>SUMIF(Inventurliste!D8:D31,A18,Inventurliste!K8:K31)</f>
        <v>883.59999999999991</v>
      </c>
      <c r="F18" s="34">
        <f>IFERROR(E18/E23,0)</f>
        <v>0.1291567392162308</v>
      </c>
    </row>
    <row r="19" spans="1:6" ht="16.5" customHeight="1" x14ac:dyDescent="0.25">
      <c r="A19" s="53" t="s">
        <v>45</v>
      </c>
      <c r="B19" s="53"/>
      <c r="C19" s="53"/>
      <c r="D19" s="30">
        <f>COUNTIF(Inventurliste!D8:D31,A19)</f>
        <v>2</v>
      </c>
      <c r="E19" s="31">
        <f>SUMIF(Inventurliste!D8:D31,A19,Inventurliste!K8:K31)</f>
        <v>983</v>
      </c>
      <c r="F19" s="35">
        <f>IFERROR(E19/E23,0)</f>
        <v>0.14368614152280998</v>
      </c>
    </row>
    <row r="20" spans="1:6" ht="16.5" customHeight="1" x14ac:dyDescent="0.25">
      <c r="A20" s="52" t="s">
        <v>35</v>
      </c>
      <c r="B20" s="52"/>
      <c r="C20" s="52"/>
      <c r="D20" s="20">
        <f>COUNTIF(Inventurliste!D8:D31,A20)</f>
        <v>2</v>
      </c>
      <c r="E20" s="22">
        <f>SUMIF(Inventurliste!D8:D31,A20,Inventurliste!K8:K31)</f>
        <v>668.6</v>
      </c>
      <c r="F20" s="34">
        <f>IFERROR(E20/E23,0)</f>
        <v>9.7729963603408715E-2</v>
      </c>
    </row>
    <row r="21" spans="1:6" ht="16.5" customHeight="1" x14ac:dyDescent="0.25">
      <c r="A21" s="53" t="s">
        <v>55</v>
      </c>
      <c r="B21" s="53"/>
      <c r="C21" s="53"/>
      <c r="D21" s="30">
        <f>COUNTIF(Inventurliste!D8:D31,A21)</f>
        <v>1</v>
      </c>
      <c r="E21" s="31">
        <f>SUMIF(Inventurliste!D8:D31,A21,Inventurliste!K8:K31)</f>
        <v>801</v>
      </c>
      <c r="F21" s="35">
        <f>IFERROR(E21/E23,0)</f>
        <v>0.11708301053893265</v>
      </c>
    </row>
    <row r="22" spans="1:6" ht="16.5" customHeight="1" x14ac:dyDescent="0.25">
      <c r="A22" s="52" t="s">
        <v>75</v>
      </c>
      <c r="B22" s="52"/>
      <c r="C22" s="52"/>
      <c r="D22" s="20">
        <f>COUNTIF(Inventurliste!D8:D31,A22)</f>
        <v>1</v>
      </c>
      <c r="E22" s="22">
        <f>SUMIF(Inventurliste!D8:D31,A22,Inventurliste!K8:K31)</f>
        <v>645</v>
      </c>
      <c r="F22" s="34">
        <f>IFERROR(E22/E23,0)</f>
        <v>9.4280326838466377E-2</v>
      </c>
    </row>
    <row r="23" spans="1:6" x14ac:dyDescent="0.25">
      <c r="A23" s="54" t="s">
        <v>102</v>
      </c>
      <c r="B23" s="54"/>
      <c r="C23" s="54"/>
      <c r="D23" s="36">
        <f>SUM(D16:D22)</f>
        <v>12</v>
      </c>
      <c r="E23" s="37">
        <f>SUM(E16:E22)</f>
        <v>6841.3</v>
      </c>
      <c r="F23" s="38">
        <f>IFERROR(E23/E23,0)</f>
        <v>1</v>
      </c>
    </row>
    <row r="25" spans="1:6" ht="19.5" customHeight="1" x14ac:dyDescent="0.25">
      <c r="A25" s="50" t="s">
        <v>103</v>
      </c>
      <c r="B25" s="50"/>
      <c r="C25" s="50"/>
      <c r="D25" s="50"/>
      <c r="E25" s="50"/>
      <c r="F25" s="50"/>
    </row>
    <row r="26" spans="1:6" ht="18" customHeight="1" x14ac:dyDescent="0.25">
      <c r="A26" s="55" t="s">
        <v>104</v>
      </c>
      <c r="B26" s="55"/>
      <c r="C26" s="55"/>
      <c r="D26" s="56">
        <v>42000</v>
      </c>
      <c r="E26" s="56"/>
      <c r="F26" s="56"/>
    </row>
    <row r="27" spans="1:6" ht="18" customHeight="1" x14ac:dyDescent="0.25">
      <c r="A27" s="55" t="s">
        <v>105</v>
      </c>
      <c r="B27" s="55"/>
      <c r="C27" s="55"/>
      <c r="D27" s="56">
        <v>6200</v>
      </c>
      <c r="E27" s="56"/>
      <c r="F27" s="56"/>
    </row>
    <row r="28" spans="1:6" ht="18" customHeight="1" x14ac:dyDescent="0.25">
      <c r="A28" s="55" t="s">
        <v>106</v>
      </c>
      <c r="B28" s="55"/>
      <c r="C28" s="55"/>
      <c r="D28" s="57">
        <f>SUM(Inventurliste!K8:K31)</f>
        <v>6841.3</v>
      </c>
      <c r="E28" s="57"/>
      <c r="F28" s="57"/>
    </row>
    <row r="29" spans="1:6" ht="18" customHeight="1" x14ac:dyDescent="0.25">
      <c r="A29" s="55" t="s">
        <v>107</v>
      </c>
      <c r="B29" s="55"/>
      <c r="C29" s="55"/>
      <c r="D29" s="57">
        <f>(D27+D28)/2</f>
        <v>6520.65</v>
      </c>
      <c r="E29" s="57"/>
      <c r="F29" s="57"/>
    </row>
    <row r="30" spans="1:6" ht="18" customHeight="1" x14ac:dyDescent="0.25">
      <c r="A30" s="55" t="s">
        <v>108</v>
      </c>
      <c r="B30" s="55"/>
      <c r="C30" s="55"/>
      <c r="D30" s="58">
        <f>IFERROR(D26/D29,0)</f>
        <v>6.4410756596351595</v>
      </c>
      <c r="E30" s="58"/>
      <c r="F30" s="58"/>
    </row>
    <row r="31" spans="1:6" ht="18" customHeight="1" x14ac:dyDescent="0.25">
      <c r="A31" s="55" t="s">
        <v>109</v>
      </c>
      <c r="B31" s="55"/>
      <c r="C31" s="55"/>
      <c r="D31" s="59">
        <f>IFERROR(360/D30,0)</f>
        <v>55.891285714285708</v>
      </c>
      <c r="E31" s="59"/>
      <c r="F31" s="59"/>
    </row>
    <row r="32" spans="1:6" ht="27.75" customHeight="1" x14ac:dyDescent="0.25">
      <c r="A32" s="60" t="s">
        <v>110</v>
      </c>
      <c r="B32" s="60"/>
      <c r="C32" s="60"/>
      <c r="D32" s="60"/>
      <c r="E32" s="60"/>
      <c r="F32" s="60"/>
    </row>
  </sheetData>
  <mergeCells count="38">
    <mergeCell ref="A30:C30"/>
    <mergeCell ref="D30:F30"/>
    <mergeCell ref="A31:C31"/>
    <mergeCell ref="D31:F31"/>
    <mergeCell ref="A32:F32"/>
    <mergeCell ref="A27:C27"/>
    <mergeCell ref="D27:F27"/>
    <mergeCell ref="A28:C28"/>
    <mergeCell ref="D28:F28"/>
    <mergeCell ref="A29:C29"/>
    <mergeCell ref="D29:F29"/>
    <mergeCell ref="A22:C22"/>
    <mergeCell ref="A23:C23"/>
    <mergeCell ref="A25:F25"/>
    <mergeCell ref="A26:C26"/>
    <mergeCell ref="D26:F26"/>
    <mergeCell ref="A17:C17"/>
    <mergeCell ref="A18:C18"/>
    <mergeCell ref="A19:C19"/>
    <mergeCell ref="A20:C20"/>
    <mergeCell ref="A21:C21"/>
    <mergeCell ref="A11:B11"/>
    <mergeCell ref="D11:E11"/>
    <mergeCell ref="A14:F14"/>
    <mergeCell ref="A15:C15"/>
    <mergeCell ref="A16:C16"/>
    <mergeCell ref="A7:B7"/>
    <mergeCell ref="D7:E7"/>
    <mergeCell ref="A8:B8"/>
    <mergeCell ref="D8:E8"/>
    <mergeCell ref="A10:B10"/>
    <mergeCell ref="D10:E10"/>
    <mergeCell ref="A1:F1"/>
    <mergeCell ref="A2:F2"/>
    <mergeCell ref="A4:B4"/>
    <mergeCell ref="D4:E4"/>
    <mergeCell ref="A5:B5"/>
    <mergeCell ref="D5:E5"/>
  </mergeCells>
  <pageMargins left="0.75" right="0.75" top="1" bottom="1" header="0.511811023622047" footer="0.511811023622047"/>
  <pageSetup fitToHeight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6"/>
  <sheetViews>
    <sheetView showGridLines="0" zoomScaleNormal="100" workbookViewId="0"/>
  </sheetViews>
  <sheetFormatPr baseColWidth="10" defaultColWidth="8.7109375" defaultRowHeight="15" x14ac:dyDescent="0.25"/>
  <cols>
    <col min="1" max="1" width="22" customWidth="1"/>
    <col min="2" max="2" width="3" customWidth="1"/>
    <col min="3" max="3" width="16" customWidth="1"/>
    <col min="4" max="4" width="3" customWidth="1"/>
    <col min="5" max="5" width="24" customWidth="1"/>
    <col min="6" max="7" width="2" customWidth="1"/>
  </cols>
  <sheetData>
    <row r="1" spans="1:5" ht="24" customHeight="1" x14ac:dyDescent="0.25">
      <c r="A1" s="61" t="s">
        <v>111</v>
      </c>
      <c r="B1" s="61"/>
      <c r="C1" s="61"/>
      <c r="D1" s="61"/>
      <c r="E1" s="61"/>
    </row>
    <row r="2" spans="1:5" ht="15.75" customHeight="1" x14ac:dyDescent="0.25">
      <c r="A2" s="3" t="s">
        <v>112</v>
      </c>
      <c r="B2" s="3"/>
      <c r="C2" s="3"/>
      <c r="D2" s="3"/>
      <c r="E2" s="3"/>
    </row>
    <row r="4" spans="1:5" x14ac:dyDescent="0.25">
      <c r="A4" s="39" t="s">
        <v>17</v>
      </c>
      <c r="C4" s="39" t="s">
        <v>19</v>
      </c>
      <c r="E4" s="39" t="s">
        <v>18</v>
      </c>
    </row>
    <row r="5" spans="1:5" x14ac:dyDescent="0.25">
      <c r="A5" s="17" t="s">
        <v>30</v>
      </c>
      <c r="C5" s="17" t="s">
        <v>32</v>
      </c>
      <c r="E5" s="17" t="s">
        <v>31</v>
      </c>
    </row>
    <row r="6" spans="1:5" x14ac:dyDescent="0.25">
      <c r="A6" s="27" t="s">
        <v>40</v>
      </c>
      <c r="C6" s="27" t="s">
        <v>37</v>
      </c>
      <c r="E6" s="27" t="s">
        <v>60</v>
      </c>
    </row>
    <row r="7" spans="1:5" x14ac:dyDescent="0.25">
      <c r="A7" s="17" t="s">
        <v>50</v>
      </c>
      <c r="C7" s="17" t="s">
        <v>77</v>
      </c>
      <c r="E7" s="17" t="s">
        <v>63</v>
      </c>
    </row>
    <row r="8" spans="1:5" x14ac:dyDescent="0.25">
      <c r="A8" s="27" t="s">
        <v>45</v>
      </c>
      <c r="C8" s="27" t="s">
        <v>113</v>
      </c>
      <c r="E8" s="27" t="s">
        <v>36</v>
      </c>
    </row>
    <row r="9" spans="1:5" x14ac:dyDescent="0.25">
      <c r="A9" s="17" t="s">
        <v>35</v>
      </c>
      <c r="C9" s="17" t="s">
        <v>114</v>
      </c>
      <c r="E9" s="17" t="s">
        <v>71</v>
      </c>
    </row>
    <row r="10" spans="1:5" x14ac:dyDescent="0.25">
      <c r="A10" s="27" t="s">
        <v>55</v>
      </c>
      <c r="C10" s="27" t="s">
        <v>115</v>
      </c>
      <c r="E10" s="27" t="s">
        <v>46</v>
      </c>
    </row>
    <row r="11" spans="1:5" x14ac:dyDescent="0.25">
      <c r="A11" s="17" t="s">
        <v>75</v>
      </c>
      <c r="C11" s="17" t="s">
        <v>116</v>
      </c>
      <c r="E11" s="17" t="s">
        <v>67</v>
      </c>
    </row>
    <row r="12" spans="1:5" x14ac:dyDescent="0.25">
      <c r="C12" s="27" t="s">
        <v>68</v>
      </c>
      <c r="E12" s="27" t="s">
        <v>41</v>
      </c>
    </row>
    <row r="13" spans="1:5" x14ac:dyDescent="0.25">
      <c r="C13" s="17" t="s">
        <v>72</v>
      </c>
      <c r="E13" s="17" t="s">
        <v>51</v>
      </c>
    </row>
    <row r="14" spans="1:5" x14ac:dyDescent="0.25">
      <c r="C14" s="27" t="s">
        <v>52</v>
      </c>
      <c r="E14" s="27" t="s">
        <v>80</v>
      </c>
    </row>
    <row r="15" spans="1:5" x14ac:dyDescent="0.25">
      <c r="C15" s="17" t="s">
        <v>64</v>
      </c>
      <c r="E15" s="17" t="s">
        <v>56</v>
      </c>
    </row>
    <row r="16" spans="1:5" x14ac:dyDescent="0.25">
      <c r="E16" s="27" t="s">
        <v>76</v>
      </c>
    </row>
    <row r="19" spans="1:5" ht="19.5" customHeight="1" x14ac:dyDescent="0.25">
      <c r="A19" s="62" t="s">
        <v>117</v>
      </c>
      <c r="B19" s="62"/>
      <c r="C19" s="62"/>
      <c r="D19" s="62"/>
      <c r="E19" s="62"/>
    </row>
    <row r="20" spans="1:5" ht="30" customHeight="1" x14ac:dyDescent="0.25">
      <c r="A20" s="63" t="s">
        <v>118</v>
      </c>
      <c r="B20" s="63"/>
      <c r="C20" s="63"/>
      <c r="D20" s="63"/>
      <c r="E20" s="63"/>
    </row>
    <row r="21" spans="1:5" ht="30" customHeight="1" x14ac:dyDescent="0.25">
      <c r="A21" s="63" t="s">
        <v>119</v>
      </c>
      <c r="B21" s="63"/>
      <c r="C21" s="63"/>
      <c r="D21" s="63"/>
      <c r="E21" s="63"/>
    </row>
    <row r="22" spans="1:5" ht="30" customHeight="1" x14ac:dyDescent="0.25">
      <c r="A22" s="63" t="s">
        <v>120</v>
      </c>
      <c r="B22" s="63"/>
      <c r="C22" s="63"/>
      <c r="D22" s="63"/>
      <c r="E22" s="63"/>
    </row>
    <row r="23" spans="1:5" ht="30" customHeight="1" x14ac:dyDescent="0.25">
      <c r="A23" s="63" t="s">
        <v>121</v>
      </c>
      <c r="B23" s="63"/>
      <c r="C23" s="63"/>
      <c r="D23" s="63"/>
      <c r="E23" s="63"/>
    </row>
    <row r="25" spans="1:5" ht="19.5" customHeight="1" x14ac:dyDescent="0.25">
      <c r="A25" s="64" t="s">
        <v>122</v>
      </c>
      <c r="B25" s="64"/>
      <c r="C25" s="64"/>
      <c r="D25" s="64"/>
      <c r="E25" s="64"/>
    </row>
    <row r="26" spans="1:5" ht="15" customHeight="1" x14ac:dyDescent="0.25">
      <c r="A26" s="63" t="s">
        <v>123</v>
      </c>
      <c r="B26" s="63"/>
      <c r="C26" s="63"/>
      <c r="D26" s="63"/>
      <c r="E26" s="63"/>
    </row>
    <row r="27" spans="1:5" ht="15" customHeight="1" x14ac:dyDescent="0.25">
      <c r="A27" s="63" t="s">
        <v>124</v>
      </c>
      <c r="B27" s="63"/>
      <c r="C27" s="63"/>
      <c r="D27" s="63"/>
      <c r="E27" s="63"/>
    </row>
    <row r="28" spans="1:5" ht="15" customHeight="1" x14ac:dyDescent="0.25">
      <c r="A28" s="63" t="s">
        <v>125</v>
      </c>
      <c r="B28" s="63"/>
      <c r="C28" s="63"/>
      <c r="D28" s="63"/>
      <c r="E28" s="63"/>
    </row>
    <row r="29" spans="1:5" ht="15" customHeight="1" x14ac:dyDescent="0.25">
      <c r="A29" s="63" t="s">
        <v>126</v>
      </c>
      <c r="B29" s="63"/>
      <c r="C29" s="63"/>
      <c r="D29" s="63"/>
      <c r="E29" s="63"/>
    </row>
    <row r="30" spans="1:5" ht="15" customHeight="1" x14ac:dyDescent="0.25">
      <c r="A30" s="63" t="s">
        <v>127</v>
      </c>
      <c r="B30" s="63"/>
      <c r="C30" s="63"/>
      <c r="D30" s="63"/>
      <c r="E30" s="63"/>
    </row>
    <row r="32" spans="1:5" ht="19.5" customHeight="1" x14ac:dyDescent="0.25">
      <c r="A32" s="62" t="s">
        <v>128</v>
      </c>
      <c r="B32" s="62"/>
      <c r="C32" s="62"/>
      <c r="D32" s="62"/>
      <c r="E32" s="62"/>
    </row>
    <row r="33" spans="1:5" ht="30" customHeight="1" x14ac:dyDescent="0.25">
      <c r="A33" s="63" t="s">
        <v>129</v>
      </c>
      <c r="B33" s="63"/>
      <c r="C33" s="63"/>
      <c r="D33" s="63"/>
      <c r="E33" s="63"/>
    </row>
    <row r="34" spans="1:5" ht="15" customHeight="1" x14ac:dyDescent="0.25">
      <c r="A34" s="63" t="s">
        <v>130</v>
      </c>
      <c r="B34" s="63"/>
      <c r="C34" s="63"/>
      <c r="D34" s="63"/>
      <c r="E34" s="63"/>
    </row>
    <row r="35" spans="1:5" ht="15" customHeight="1" x14ac:dyDescent="0.25">
      <c r="A35" s="63" t="s">
        <v>131</v>
      </c>
      <c r="B35" s="63"/>
      <c r="C35" s="63"/>
      <c r="D35" s="63"/>
      <c r="E35" s="63"/>
    </row>
    <row r="36" spans="1:5" ht="15" customHeight="1" x14ac:dyDescent="0.25">
      <c r="A36" s="63" t="s">
        <v>132</v>
      </c>
      <c r="B36" s="63"/>
      <c r="C36" s="63"/>
      <c r="D36" s="63"/>
      <c r="E36" s="63"/>
    </row>
  </sheetData>
  <mergeCells count="18">
    <mergeCell ref="A34:E34"/>
    <mergeCell ref="A35:E35"/>
    <mergeCell ref="A36:E36"/>
    <mergeCell ref="A28:E28"/>
    <mergeCell ref="A29:E29"/>
    <mergeCell ref="A30:E30"/>
    <mergeCell ref="A32:E32"/>
    <mergeCell ref="A33:E33"/>
    <mergeCell ref="A22:E22"/>
    <mergeCell ref="A23:E23"/>
    <mergeCell ref="A25:E25"/>
    <mergeCell ref="A26:E26"/>
    <mergeCell ref="A27:E27"/>
    <mergeCell ref="A1:E1"/>
    <mergeCell ref="A2:E2"/>
    <mergeCell ref="A19:E19"/>
    <mergeCell ref="A20:E20"/>
    <mergeCell ref="A21:E2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Inventurliste</vt:lpstr>
      <vt:lpstr>Auswertung</vt:lpstr>
      <vt:lpstr>Einstellungen</vt:lpstr>
      <vt:lpstr>Inventurliste!Drucktitel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2026-08-27T08:12:50Z</dcterms:created>
  <dcterms:modified xsi:type="dcterms:W3CDTF">2026-09-02T08:58:21Z</dcterms:modified>
  <dc:language>en-US</dc:language>
</cp:coreProperties>
</file>