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sergi\Documents\SEO\SEO\AA_Webs\gutscheinatelier\Generador\"/>
    </mc:Choice>
  </mc:AlternateContent>
  <xr:revisionPtr revIDLastSave="0" documentId="13_ncr:1_{07926E7C-4FB8-4B59-8A1C-264A47587E79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ÜBERSICHT" sheetId="1" r:id="rId1"/>
    <sheet name="INVENTURLISTE" sheetId="2" r:id="rId2"/>
    <sheet name="EINSTELLUNGEN" sheetId="3" r:id="rId3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M35" i="2" l="1"/>
  <c r="O35" i="2" s="1"/>
  <c r="D21" i="1" s="1"/>
  <c r="M34" i="2"/>
  <c r="O34" i="2" s="1"/>
  <c r="O33" i="2"/>
  <c r="M33" i="2"/>
  <c r="M32" i="2"/>
  <c r="O32" i="2" s="1"/>
  <c r="M31" i="2"/>
  <c r="O31" i="2" s="1"/>
  <c r="M30" i="2"/>
  <c r="O30" i="2" s="1"/>
  <c r="M29" i="2"/>
  <c r="O29" i="2" s="1"/>
  <c r="M28" i="2"/>
  <c r="O28" i="2" s="1"/>
  <c r="M27" i="2"/>
  <c r="O27" i="2" s="1"/>
  <c r="M26" i="2"/>
  <c r="O26" i="2" s="1"/>
  <c r="D20" i="1" s="1"/>
  <c r="M25" i="2"/>
  <c r="O25" i="2" s="1"/>
  <c r="M24" i="2"/>
  <c r="O24" i="2" s="1"/>
  <c r="D18" i="1" s="1"/>
  <c r="O23" i="2"/>
  <c r="M23" i="2"/>
  <c r="M22" i="2"/>
  <c r="O22" i="2" s="1"/>
  <c r="M21" i="2"/>
  <c r="O21" i="2" s="1"/>
  <c r="M20" i="2"/>
  <c r="O20" i="2" s="1"/>
  <c r="D19" i="1" s="1"/>
  <c r="M19" i="2"/>
  <c r="O19" i="2" s="1"/>
  <c r="M18" i="2"/>
  <c r="C17" i="1" s="1"/>
  <c r="M17" i="2"/>
  <c r="C16" i="1" s="1"/>
  <c r="M16" i="2"/>
  <c r="O16" i="2" s="1"/>
  <c r="M15" i="2"/>
  <c r="O15" i="2" s="1"/>
  <c r="D14" i="1" s="1"/>
  <c r="M14" i="2"/>
  <c r="O14" i="2" s="1"/>
  <c r="O13" i="2"/>
  <c r="M13" i="2"/>
  <c r="M12" i="2"/>
  <c r="O12" i="2" s="1"/>
  <c r="M11" i="2"/>
  <c r="O11" i="2" s="1"/>
  <c r="M10" i="2"/>
  <c r="O10" i="2" s="1"/>
  <c r="M9" i="2"/>
  <c r="O9" i="2" s="1"/>
  <c r="M8" i="2"/>
  <c r="O8" i="2" s="1"/>
  <c r="M7" i="2"/>
  <c r="O7" i="2" s="1"/>
  <c r="M6" i="2"/>
  <c r="O6" i="2" s="1"/>
  <c r="C31" i="1"/>
  <c r="B31" i="1"/>
  <c r="D31" i="1" s="1"/>
  <c r="D30" i="1"/>
  <c r="C30" i="1"/>
  <c r="B30" i="1"/>
  <c r="C29" i="1"/>
  <c r="B29" i="1"/>
  <c r="D29" i="1" s="1"/>
  <c r="C28" i="1"/>
  <c r="B28" i="1"/>
  <c r="D28" i="1" s="1"/>
  <c r="C27" i="1"/>
  <c r="B27" i="1"/>
  <c r="D27" i="1" s="1"/>
  <c r="B26" i="1"/>
  <c r="D26" i="1" s="1"/>
  <c r="C21" i="1"/>
  <c r="B21" i="1"/>
  <c r="B20" i="1"/>
  <c r="C19" i="1"/>
  <c r="E19" i="1" s="1"/>
  <c r="B19" i="1"/>
  <c r="C18" i="1"/>
  <c r="E18" i="1" s="1"/>
  <c r="B18" i="1"/>
  <c r="B17" i="1"/>
  <c r="B16" i="1"/>
  <c r="B15" i="1"/>
  <c r="B14" i="1"/>
  <c r="M7" i="1"/>
  <c r="A7" i="1"/>
  <c r="E17" i="1" l="1"/>
  <c r="D15" i="1"/>
  <c r="E16" i="1"/>
  <c r="C26" i="1"/>
  <c r="O17" i="2"/>
  <c r="D16" i="1" s="1"/>
  <c r="O18" i="2"/>
  <c r="D17" i="1" s="1"/>
  <c r="C15" i="1"/>
  <c r="M36" i="2"/>
  <c r="E7" i="1" s="1"/>
  <c r="C14" i="1"/>
  <c r="C20" i="1"/>
  <c r="E21" i="1"/>
  <c r="D22" i="1" l="1"/>
  <c r="F20" i="1"/>
  <c r="E20" i="1"/>
  <c r="E15" i="1"/>
  <c r="F15" i="1"/>
  <c r="E14" i="1"/>
  <c r="C22" i="1"/>
  <c r="F14" i="1"/>
  <c r="F19" i="1"/>
  <c r="F18" i="1"/>
  <c r="F16" i="1"/>
  <c r="O36" i="2"/>
  <c r="I7" i="1" s="1"/>
  <c r="F17" i="1"/>
  <c r="F21" i="1"/>
</calcChain>
</file>

<file path=xl/sharedStrings.xml><?xml version="1.0" encoding="utf-8"?>
<sst xmlns="http://schemas.openxmlformats.org/spreadsheetml/2006/main" count="454" uniqueCount="229">
  <si>
    <t>INVENTUR-ÜBERSICHT  ·  Geschäftsjahr 2026</t>
  </si>
  <si>
    <t>Alle Werte werden automatisch aus der INVENTURLISTE berechnet · Stand: Stichtag 31.12.2026</t>
  </si>
  <si>
    <t>Gesamtanzahl
Positionen</t>
  </si>
  <si>
    <t>Gesamtwert
Inventar (€)</t>
  </si>
  <si>
    <t>Restwert
gesamt (€)</t>
  </si>
  <si>
    <t>Positionen
in Reparatur</t>
  </si>
  <si>
    <t>BESTANDSWERTE NACH KATEGORIE</t>
  </si>
  <si>
    <t>Kategorie</t>
  </si>
  <si>
    <t>Anzahl
Positionen</t>
  </si>
  <si>
    <t>Gesamtwert (€)</t>
  </si>
  <si>
    <t>Restwert (€)</t>
  </si>
  <si>
    <t>Ø Wert/Position (€)</t>
  </si>
  <si>
    <t>Anteil am
Gesamtwert</t>
  </si>
  <si>
    <t>Büroausstattung</t>
  </si>
  <si>
    <t>IT &amp; Elektronik</t>
  </si>
  <si>
    <t>Möbel &amp; Einrichtung</t>
  </si>
  <si>
    <t>Maschinen &amp; Geräte</t>
  </si>
  <si>
    <t>Fahrzeuge &amp; Transport</t>
  </si>
  <si>
    <t>Werkzeug &amp; Zubehör</t>
  </si>
  <si>
    <t>Lager &amp; Logistik</t>
  </si>
  <si>
    <t>Sonstiges</t>
  </si>
  <si>
    <t>GESAMT</t>
  </si>
  <si>
    <t>POSITIONEN NACH STATUS</t>
  </si>
  <si>
    <t>Status</t>
  </si>
  <si>
    <t>Anzahl</t>
  </si>
  <si>
    <t>Anteil</t>
  </si>
  <si>
    <t>Aktiv</t>
  </si>
  <si>
    <t>Reserviert</t>
  </si>
  <si>
    <t>In Reparatur</t>
  </si>
  <si>
    <t>Ausgemustert</t>
  </si>
  <si>
    <t>Verkauft</t>
  </si>
  <si>
    <t>Verloren</t>
  </si>
  <si>
    <t>INVENTURLISTE</t>
  </si>
  <si>
    <t>Stichtag: 31.12.2026   ·   Inventurverantwortlicher: [Name eintragen]   ·   Erstellt am: 27.08.2026</t>
  </si>
  <si>
    <t>🟡 Gelbe Zellen = Eingabe   |   🟢 Grüne Zellen = automatisch berechnet</t>
  </si>
  <si>
    <t>Pos.
Nr.</t>
  </si>
  <si>
    <t>Artikel-
Nummer</t>
  </si>
  <si>
    <t>Bezeichnung</t>
  </si>
  <si>
    <t>Standort /
Lagerort</t>
  </si>
  <si>
    <t>Zustand</t>
  </si>
  <si>
    <t>Menge</t>
  </si>
  <si>
    <t>Einheit</t>
  </si>
  <si>
    <t>Einkaufs-
preis (€)</t>
  </si>
  <si>
    <t>Bewertungs-
methode</t>
  </si>
  <si>
    <t>Zeitwert
je Stück (€)</t>
  </si>
  <si>
    <t>Gesamt-
wert (€)</t>
  </si>
  <si>
    <t>AfA
(%/Jahr)</t>
  </si>
  <si>
    <t>Restwert
(€)</t>
  </si>
  <si>
    <t>Anschaffungs-
datum</t>
  </si>
  <si>
    <t>Letzte
Prüfung</t>
  </si>
  <si>
    <t>Nächste
Prüfung</t>
  </si>
  <si>
    <t>Bemerkung</t>
  </si>
  <si>
    <t>IT-001</t>
  </si>
  <si>
    <t>Laptop – 14 Zoll, Core i7, 16 GB RAM</t>
  </si>
  <si>
    <t>Büro – 1. OG</t>
  </si>
  <si>
    <t>Sehr gut</t>
  </si>
  <si>
    <t>Stück</t>
  </si>
  <si>
    <t>Zeitwert / Buchwert</t>
  </si>
  <si>
    <t>15.03.2024</t>
  </si>
  <si>
    <t>10.01.2026</t>
  </si>
  <si>
    <t>10.01.2027</t>
  </si>
  <si>
    <t>Geräte-Nr. auf Unterseite</t>
  </si>
  <si>
    <t>IT-002</t>
  </si>
  <si>
    <t>Monitor 27 Zoll, 4K, USB-C</t>
  </si>
  <si>
    <t>IT-003</t>
  </si>
  <si>
    <t>Drucker – A3, Farblaser, Netzwerk</t>
  </si>
  <si>
    <t>Büro – EG</t>
  </si>
  <si>
    <t>Gut</t>
  </si>
  <si>
    <t>02.06.2022</t>
  </si>
  <si>
    <t>05.03.2026</t>
  </si>
  <si>
    <t>05.03.2027</t>
  </si>
  <si>
    <t>Tonerstand prüfen</t>
  </si>
  <si>
    <t>IT-004</t>
  </si>
  <si>
    <t>Netzwerk-Switch 24-Port, managed</t>
  </si>
  <si>
    <t>Serverraum</t>
  </si>
  <si>
    <t>Anschaffungskosten</t>
  </si>
  <si>
    <t>18.09.2023</t>
  </si>
  <si>
    <t>18.09.2025</t>
  </si>
  <si>
    <t>18.09.2026</t>
  </si>
  <si>
    <t>Rack-montiert</t>
  </si>
  <si>
    <t>IT-005</t>
  </si>
  <si>
    <t>Server – Tower, Xeon, 32 GB RAM, 4 TB</t>
  </si>
  <si>
    <t>01.01.2023</t>
  </si>
  <si>
    <t>01.01.2026</t>
  </si>
  <si>
    <t>01.01.2027</t>
  </si>
  <si>
    <t>RAID 5 Konfiguration</t>
  </si>
  <si>
    <t>IT-006</t>
  </si>
  <si>
    <t>Tablet – 10 Zoll, 128 GB, WiFi + LTE</t>
  </si>
  <si>
    <t>Büro – 2. OG</t>
  </si>
  <si>
    <t>10.08.2025</t>
  </si>
  <si>
    <t>10.08.2026</t>
  </si>
  <si>
    <t>Für Außendienst</t>
  </si>
  <si>
    <t>BÜ-001</t>
  </si>
  <si>
    <t>Schreibtisch, höhenverstellbar, 160×80 cm</t>
  </si>
  <si>
    <t>05.04.2021</t>
  </si>
  <si>
    <t>05.04.2025</t>
  </si>
  <si>
    <t>05.04.2026</t>
  </si>
  <si>
    <t>Kabelmanagement OK</t>
  </si>
  <si>
    <t>BÜ-002</t>
  </si>
  <si>
    <t>Bürodrehstuhl, ergonomisch</t>
  </si>
  <si>
    <t>BÜ-003</t>
  </si>
  <si>
    <t>Konferenztisch, 300×120 cm</t>
  </si>
  <si>
    <t>12.11.2024</t>
  </si>
  <si>
    <t>—</t>
  </si>
  <si>
    <t>12.11.2026</t>
  </si>
  <si>
    <t>Besprechungsraum EG</t>
  </si>
  <si>
    <t>BÜ-004</t>
  </si>
  <si>
    <t>Rollcontainer mit Schloss</t>
  </si>
  <si>
    <t>BÜ-005</t>
  </si>
  <si>
    <t>Flipchart mit Whiteboard</t>
  </si>
  <si>
    <t>20.02.2023</t>
  </si>
  <si>
    <t>Inkl. Marker-Set</t>
  </si>
  <si>
    <t>BÜ-006</t>
  </si>
  <si>
    <t>Aktenschrank, 5 OH, abschließbar</t>
  </si>
  <si>
    <t>Archiv</t>
  </si>
  <si>
    <t>Schlüssel beim Empfang</t>
  </si>
  <si>
    <t>MA-001</t>
  </si>
  <si>
    <t>Industriestaubsauger 30 L</t>
  </si>
  <si>
    <t>Werkstatt</t>
  </si>
  <si>
    <t>Gebraucht</t>
  </si>
  <si>
    <t>14.06.2020</t>
  </si>
  <si>
    <t>14.06.2025</t>
  </si>
  <si>
    <t>14.06.2026</t>
  </si>
  <si>
    <t>Filter wechseln</t>
  </si>
  <si>
    <t>MA-002</t>
  </si>
  <si>
    <t>Kompressor, 50 L, 10 bar</t>
  </si>
  <si>
    <t>03.03.2023</t>
  </si>
  <si>
    <t>03.03.2026</t>
  </si>
  <si>
    <t>03.03.2027</t>
  </si>
  <si>
    <t>Druckbehälter-TÜV OK</t>
  </si>
  <si>
    <t>MA-003</t>
  </si>
  <si>
    <t>Bohrmaschine, Tisch, 500 W</t>
  </si>
  <si>
    <t>11.07.2022</t>
  </si>
  <si>
    <t>11.07.2025</t>
  </si>
  <si>
    <t>11.07.2026</t>
  </si>
  <si>
    <t>WZ-001</t>
  </si>
  <si>
    <t>Werkzeugkoffer, 108-teilig</t>
  </si>
  <si>
    <t>Satz</t>
  </si>
  <si>
    <t>08.02.2024</t>
  </si>
  <si>
    <t>Vollständigkeit prüfen</t>
  </si>
  <si>
    <t>WZ-002</t>
  </si>
  <si>
    <t>Elektroschlagbohrer, 18 V Akku</t>
  </si>
  <si>
    <t>2. Akku defekt</t>
  </si>
  <si>
    <t>WZ-003</t>
  </si>
  <si>
    <t>Leiter, Alu, 3×9 Sprossen, teleskopartig</t>
  </si>
  <si>
    <t>Lager A</t>
  </si>
  <si>
    <t>17.05.2022</t>
  </si>
  <si>
    <t>17.05.2026</t>
  </si>
  <si>
    <t>17.05.2027</t>
  </si>
  <si>
    <t>UVV-Prüfung fällig</t>
  </si>
  <si>
    <t>FA-001</t>
  </si>
  <si>
    <t>Transporter – 3,5 t, Diesel, 150 PS</t>
  </si>
  <si>
    <t>Fahrzeugpark</t>
  </si>
  <si>
    <t>01.04.2022</t>
  </si>
  <si>
    <t>01.04.2026</t>
  </si>
  <si>
    <t>01.04.2027</t>
  </si>
  <si>
    <t>Kennzeichen: [XX-YY-123]</t>
  </si>
  <si>
    <t>FA-002</t>
  </si>
  <si>
    <t>Elektro-Stapler, 1,5 t, 48 V</t>
  </si>
  <si>
    <t>15.06.2023</t>
  </si>
  <si>
    <t>15.06.2026</t>
  </si>
  <si>
    <t>15.06.2027</t>
  </si>
  <si>
    <t>Gabelzinken wechseln</t>
  </si>
  <si>
    <t>LA-001</t>
  </si>
  <si>
    <t>Hochregalregal, Stahl, 5 Ebenen, 200×100×40</t>
  </si>
  <si>
    <t>22.09.2021</t>
  </si>
  <si>
    <t>22.09.2025</t>
  </si>
  <si>
    <t>22.09.2026</t>
  </si>
  <si>
    <t>Belastungsschild vorhanden</t>
  </si>
  <si>
    <t>LA-002</t>
  </si>
  <si>
    <t>Palette, Europalette, 120×80 cm</t>
  </si>
  <si>
    <t>Lager B</t>
  </si>
  <si>
    <t>Rückkaufwert beachten</t>
  </si>
  <si>
    <t>LA-003</t>
  </si>
  <si>
    <t>Handgabelhubwagen, 2,5 t</t>
  </si>
  <si>
    <t>10.01.2022</t>
  </si>
  <si>
    <t>UVV-Prüfung gültig</t>
  </si>
  <si>
    <t>SO-001</t>
  </si>
  <si>
    <t>Klimaanlage, Split, 3,5 kW</t>
  </si>
  <si>
    <t>03.05.2024</t>
  </si>
  <si>
    <t>03.05.2026</t>
  </si>
  <si>
    <t>03.05.2027</t>
  </si>
  <si>
    <t>Wartungsvertrag ABC-Service</t>
  </si>
  <si>
    <t>SO-002</t>
  </si>
  <si>
    <t>Telefonanlage, VOIP, 12 Ports</t>
  </si>
  <si>
    <t>18.07.2022</t>
  </si>
  <si>
    <t>18.07.2025</t>
  </si>
  <si>
    <t>18.07.2026</t>
  </si>
  <si>
    <t>Inkl. 12 Handsets</t>
  </si>
  <si>
    <t>SO-003</t>
  </si>
  <si>
    <t>Kaffeeautomat, Vollautomat, gewerblich</t>
  </si>
  <si>
    <t>09.09.2022</t>
  </si>
  <si>
    <t>09.03.2026</t>
  </si>
  <si>
    <t>09.03.2027</t>
  </si>
  <si>
    <t>Reinigungsvertrag laufend</t>
  </si>
  <si>
    <t>SO-004</t>
  </si>
  <si>
    <t>Sicherheitskamera-Set, 8 Kameras, NVR</t>
  </si>
  <si>
    <t>Set</t>
  </si>
  <si>
    <t>15.11.2024</t>
  </si>
  <si>
    <t>15.11.2025</t>
  </si>
  <si>
    <t>15.11.2026</t>
  </si>
  <si>
    <t>Datenschutz: Hinweisschilder OK</t>
  </si>
  <si>
    <t>IT-007</t>
  </si>
  <si>
    <t>UPS – unterbrechungsfreie Stromversorgung</t>
  </si>
  <si>
    <t>Batterie 2025 gewechselt</t>
  </si>
  <si>
    <t>WZ-004</t>
  </si>
  <si>
    <t>Trennschleifer, 230 mm, 2000 W</t>
  </si>
  <si>
    <t>Reparaturbedürftig</t>
  </si>
  <si>
    <t>22.04.2021</t>
  </si>
  <si>
    <t>22.04.2025</t>
  </si>
  <si>
    <t>22.04.2026</t>
  </si>
  <si>
    <t>Schutzhaube defekt → Reparatur</t>
  </si>
  <si>
    <t>SO-005</t>
  </si>
  <si>
    <t>Erste-Hilfe-Kasten DIN 13157, Wandmontage</t>
  </si>
  <si>
    <t>01.06.2024</t>
  </si>
  <si>
    <t>01.06.2026</t>
  </si>
  <si>
    <t>01.06.2027</t>
  </si>
  <si>
    <t>Inhalt prüfen + auffüllen</t>
  </si>
  <si>
    <t>SUMME INVENTURWERTE</t>
  </si>
  <si>
    <t>ℹ  Neue Zeilen einfügen: Zeile kopieren und darunter einfügen – Formeln und Formatierungen übernehmen sich automatisch.  |  Stichtag der Inventur oben in Zelle A3 anpassen.  |  Gesamtwert (Spalte M) und Restwert (Spalte O) werden automatisch berechnet.</t>
  </si>
  <si>
    <t>EINSTELLUNGEN — Referenzlisten für Dropdown-Felder (nicht löschen)</t>
  </si>
  <si>
    <t>Standort / Lagerort</t>
  </si>
  <si>
    <t>Bewertungsmethode</t>
  </si>
  <si>
    <t>Neu</t>
  </si>
  <si>
    <t>Wiederbeschaffungswert</t>
  </si>
  <si>
    <t>Schätzwert</t>
  </si>
  <si>
    <t>Defekt / Abschreiben</t>
  </si>
  <si>
    <t>Außenlager</t>
  </si>
  <si>
    <t>ℹ  Diese Listen befüllen die Dropdown-Felder in der INVENTURLISTE. Ergänzungen hier wirken sofort in der gesamten Vorlage.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</si>
</sst>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&quot; €&quot;"/>
    <numFmt numFmtId="165" formatCode="#,##0.00&quot; €&quot;"/>
    <numFmt numFmtId="166" formatCode="0.0%"/>
    <numFmt numFmtId="167" formatCode="0\%"/>
  </numFmts>
  <fonts count="27" x14ac:knownFonts="1">
    <font>
      <sz val="11"/>
      <color theme="1"/>
      <name val="Calibri"/>
      <family val="2"/>
      <charset val="1"/>
    </font>
    <font>
      <b/>
      <sz val="20"/>
      <color rgb="FFFFFFFF"/>
      <name val="Calibri"/>
      <charset val="1"/>
    </font>
    <font>
      <i/>
      <sz val="10"/>
      <color rgb="FFFFFFFF"/>
      <name val="Calibri"/>
      <charset val="1"/>
    </font>
    <font>
      <b/>
      <sz val="9"/>
      <color rgb="FFFFFFFF"/>
      <name val="Calibri"/>
      <charset val="1"/>
    </font>
    <font>
      <b/>
      <sz val="20"/>
      <color rgb="FF006D75"/>
      <name val="Calibri"/>
      <charset val="1"/>
    </font>
    <font>
      <b/>
      <sz val="20"/>
      <color rgb="FF2B2D42"/>
      <name val="Calibri"/>
      <charset val="1"/>
    </font>
    <font>
      <b/>
      <sz val="20"/>
      <color rgb="FF0A9396"/>
      <name val="Calibri"/>
      <charset val="1"/>
    </font>
    <font>
      <b/>
      <sz val="20"/>
      <color rgb="FFC9A84C"/>
      <name val="Calibri"/>
      <charset val="1"/>
    </font>
    <font>
      <b/>
      <sz val="11"/>
      <color rgb="FFFFFFFF"/>
      <name val="Calibri"/>
      <charset val="1"/>
    </font>
    <font>
      <b/>
      <sz val="9"/>
      <color rgb="FF2B2D42"/>
      <name val="Calibri"/>
      <charset val="1"/>
    </font>
    <font>
      <sz val="9"/>
      <color rgb="FF2B2D42"/>
      <name val="Calibri"/>
      <charset val="1"/>
    </font>
    <font>
      <b/>
      <sz val="9"/>
      <color rgb="FF1A7431"/>
      <name val="Calibri"/>
      <charset val="1"/>
    </font>
    <font>
      <b/>
      <sz val="10"/>
      <color rgb="FFFFFFFF"/>
      <name val="Calibri"/>
      <charset val="1"/>
    </font>
    <font>
      <sz val="10"/>
      <color rgb="FF2B2D42"/>
      <name val="Calibri"/>
      <charset val="1"/>
    </font>
    <font>
      <sz val="9"/>
      <color rgb="FF1A7431"/>
      <name val="Calibri"/>
      <charset val="1"/>
    </font>
    <font>
      <b/>
      <sz val="9"/>
      <color rgb="FF3B4FB8"/>
      <name val="Calibri"/>
      <charset val="1"/>
    </font>
    <font>
      <sz val="9"/>
      <color rgb="FF3B4FB8"/>
      <name val="Calibri"/>
      <charset val="1"/>
    </font>
    <font>
      <b/>
      <sz val="9"/>
      <color rgb="FFC9A84C"/>
      <name val="Calibri"/>
      <charset val="1"/>
    </font>
    <font>
      <sz val="9"/>
      <color rgb="FFC9A84C"/>
      <name val="Calibri"/>
      <charset val="1"/>
    </font>
    <font>
      <b/>
      <sz val="9"/>
      <color rgb="FFAE2012"/>
      <name val="Calibri"/>
      <charset val="1"/>
    </font>
    <font>
      <sz val="9"/>
      <color rgb="FFAE2012"/>
      <name val="Calibri"/>
      <charset val="1"/>
    </font>
    <font>
      <b/>
      <sz val="9"/>
      <color rgb="FF555770"/>
      <name val="Calibri"/>
      <charset val="1"/>
    </font>
    <font>
      <sz val="9"/>
      <color rgb="FF555770"/>
      <name val="Calibri"/>
      <charset val="1"/>
    </font>
    <font>
      <b/>
      <sz val="22"/>
      <color rgb="FFFFFFFF"/>
      <name val="Calibri"/>
      <charset val="1"/>
    </font>
    <font>
      <i/>
      <sz val="9"/>
      <color rgb="FFFFFFFF"/>
      <name val="Calibri"/>
      <charset val="1"/>
    </font>
    <font>
      <i/>
      <sz val="9"/>
      <color rgb="FF2B2D42"/>
      <name val="Calibri"/>
      <charset val="1"/>
    </font>
    <font>
      <b/>
      <sz val="12"/>
      <color rgb="FFFFFFFF"/>
      <name val="Calibri"/>
      <charset val="1"/>
    </font>
  </fonts>
  <fills count="18">
    <fill>
      <patternFill patternType="none"/>
    </fill>
    <fill>
      <patternFill patternType="gray125"/>
    </fill>
    <fill>
      <patternFill patternType="solid">
        <fgColor rgb="FF2B2D42"/>
        <bgColor rgb="FF333300"/>
      </patternFill>
    </fill>
    <fill>
      <patternFill patternType="solid">
        <fgColor rgb="FF006D75"/>
        <bgColor rgb="FF1A7431"/>
      </patternFill>
    </fill>
    <fill>
      <patternFill patternType="solid">
        <fgColor rgb="FF0A9396"/>
        <bgColor rgb="FF339966"/>
      </patternFill>
    </fill>
    <fill>
      <patternFill patternType="solid">
        <fgColor rgb="FFC9A84C"/>
        <bgColor rgb="FFFF9900"/>
      </patternFill>
    </fill>
    <fill>
      <patternFill patternType="solid">
        <fgColor rgb="FFFFFFFF"/>
        <bgColor rgb="FFFFFFF0"/>
      </patternFill>
    </fill>
    <fill>
      <patternFill patternType="solid">
        <fgColor rgb="FFE9F5F3"/>
        <bgColor rgb="FFEAF4EB"/>
      </patternFill>
    </fill>
    <fill>
      <patternFill patternType="solid">
        <fgColor rgb="FFEAF4EB"/>
        <bgColor rgb="FFE9F5F3"/>
      </patternFill>
    </fill>
    <fill>
      <patternFill patternType="solid">
        <fgColor rgb="FFDCF0DC"/>
        <bgColor rgb="FFD4EDDA"/>
      </patternFill>
    </fill>
    <fill>
      <patternFill patternType="solid">
        <fgColor rgb="FFEEF2FF"/>
        <bgColor rgb="FFE9F5F3"/>
      </patternFill>
    </fill>
    <fill>
      <patternFill patternType="solid">
        <fgColor rgb="FFFFF8E7"/>
        <bgColor rgb="FFFFFDE7"/>
      </patternFill>
    </fill>
    <fill>
      <patternFill patternType="solid">
        <fgColor rgb="FFFDECEA"/>
        <bgColor rgb="FFFFF8E7"/>
      </patternFill>
    </fill>
    <fill>
      <patternFill patternType="solid">
        <fgColor rgb="FFD9D9D9"/>
        <bgColor rgb="FFD4EDDA"/>
      </patternFill>
    </fill>
    <fill>
      <patternFill patternType="solid">
        <fgColor rgb="FFFFFFF0"/>
        <bgColor rgb="FFFFFDE7"/>
      </patternFill>
    </fill>
    <fill>
      <patternFill patternType="solid">
        <fgColor rgb="FFFFFDE7"/>
        <bgColor rgb="FFFFFFF0"/>
      </patternFill>
    </fill>
    <fill>
      <patternFill patternType="solid">
        <fgColor rgb="FFD4EDDA"/>
        <bgColor rgb="FFDCF0DC"/>
      </patternFill>
    </fill>
    <fill>
      <patternFill patternType="solid">
        <fgColor theme="2"/>
        <bgColor rgb="FFFFFFF0"/>
      </patternFill>
    </fill>
  </fills>
  <borders count="4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/>
      <top style="thin">
        <color rgb="FFBFBFBF"/>
      </top>
      <bottom style="thin">
        <color rgb="FFBFBFBF"/>
      </bottom>
      <diagonal/>
    </border>
    <border>
      <left style="medium">
        <color rgb="FF0A9396"/>
      </left>
      <right style="medium">
        <color rgb="FF0A9396"/>
      </right>
      <top style="medium">
        <color rgb="FF0A9396"/>
      </top>
      <bottom style="medium">
        <color rgb="FF0A9396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5" borderId="1" xfId="0" applyFill="1" applyBorder="1"/>
    <xf numFmtId="0" fontId="0" fillId="4" borderId="1" xfId="0" applyFill="1" applyBorder="1"/>
    <xf numFmtId="0" fontId="0" fillId="2" borderId="1" xfId="0" applyFill="1" applyBorder="1"/>
    <xf numFmtId="0" fontId="0" fillId="3" borderId="1" xfId="0" applyFill="1" applyBorder="1"/>
    <xf numFmtId="0" fontId="3" fillId="5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3" fillId="3" borderId="1" xfId="0" applyFont="1" applyFill="1" applyBorder="1" applyAlignment="1">
      <alignment horizontal="center" vertical="center" wrapText="1"/>
    </xf>
    <xf numFmtId="0" fontId="0" fillId="2" borderId="1" xfId="0" applyFill="1" applyBorder="1"/>
    <xf numFmtId="0" fontId="9" fillId="7" borderId="1" xfId="0" applyFont="1" applyFill="1" applyBorder="1" applyAlignment="1">
      <alignment horizontal="left" vertical="center"/>
    </xf>
    <xf numFmtId="1" fontId="10" fillId="7" borderId="1" xfId="0" applyNumberFormat="1" applyFont="1" applyFill="1" applyBorder="1" applyAlignment="1">
      <alignment horizontal="center" vertical="center"/>
    </xf>
    <xf numFmtId="165" fontId="11" fillId="8" borderId="1" xfId="0" applyNumberFormat="1" applyFont="1" applyFill="1" applyBorder="1" applyAlignment="1">
      <alignment horizontal="center" vertical="center"/>
    </xf>
    <xf numFmtId="165" fontId="10" fillId="7" borderId="1" xfId="0" applyNumberFormat="1" applyFont="1" applyFill="1" applyBorder="1" applyAlignment="1">
      <alignment horizontal="center" vertical="center"/>
    </xf>
    <xf numFmtId="166" fontId="10" fillId="7" borderId="1" xfId="0" applyNumberFormat="1" applyFont="1" applyFill="1" applyBorder="1" applyAlignment="1">
      <alignment horizontal="center" vertical="center"/>
    </xf>
    <xf numFmtId="0" fontId="9" fillId="6" borderId="1" xfId="0" applyFont="1" applyFill="1" applyBorder="1" applyAlignment="1">
      <alignment horizontal="left" vertical="center"/>
    </xf>
    <xf numFmtId="1" fontId="10" fillId="6" borderId="1" xfId="0" applyNumberFormat="1" applyFont="1" applyFill="1" applyBorder="1" applyAlignment="1">
      <alignment horizontal="center" vertical="center"/>
    </xf>
    <xf numFmtId="165" fontId="11" fillId="9" borderId="1" xfId="0" applyNumberFormat="1" applyFont="1" applyFill="1" applyBorder="1" applyAlignment="1">
      <alignment horizontal="center" vertical="center"/>
    </xf>
    <xf numFmtId="165" fontId="10" fillId="6" borderId="1" xfId="0" applyNumberFormat="1" applyFont="1" applyFill="1" applyBorder="1" applyAlignment="1">
      <alignment horizontal="center" vertical="center"/>
    </xf>
    <xf numFmtId="166" fontId="10" fillId="6" borderId="1" xfId="0" applyNumberFormat="1" applyFont="1" applyFill="1" applyBorder="1" applyAlignment="1">
      <alignment horizontal="center" vertical="center"/>
    </xf>
    <xf numFmtId="165" fontId="12" fillId="3" borderId="1" xfId="0" applyNumberFormat="1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11" fillId="8" borderId="1" xfId="0" applyFont="1" applyFill="1" applyBorder="1" applyAlignment="1">
      <alignment horizontal="left" vertical="center"/>
    </xf>
    <xf numFmtId="1" fontId="11" fillId="8" borderId="1" xfId="0" applyNumberFormat="1" applyFont="1" applyFill="1" applyBorder="1" applyAlignment="1">
      <alignment horizontal="center" vertical="center"/>
    </xf>
    <xf numFmtId="166" fontId="14" fillId="8" borderId="1" xfId="0" applyNumberFormat="1" applyFont="1" applyFill="1" applyBorder="1" applyAlignment="1">
      <alignment horizontal="center" vertical="center"/>
    </xf>
    <xf numFmtId="0" fontId="15" fillId="10" borderId="1" xfId="0" applyFont="1" applyFill="1" applyBorder="1" applyAlignment="1">
      <alignment horizontal="left" vertical="center"/>
    </xf>
    <xf numFmtId="1" fontId="15" fillId="10" borderId="1" xfId="0" applyNumberFormat="1" applyFont="1" applyFill="1" applyBorder="1" applyAlignment="1">
      <alignment horizontal="center" vertical="center"/>
    </xf>
    <xf numFmtId="165" fontId="15" fillId="10" borderId="1" xfId="0" applyNumberFormat="1" applyFont="1" applyFill="1" applyBorder="1" applyAlignment="1">
      <alignment horizontal="center" vertical="center"/>
    </xf>
    <xf numFmtId="166" fontId="16" fillId="10" borderId="1" xfId="0" applyNumberFormat="1" applyFont="1" applyFill="1" applyBorder="1" applyAlignment="1">
      <alignment horizontal="center" vertical="center"/>
    </xf>
    <xf numFmtId="0" fontId="17" fillId="11" borderId="1" xfId="0" applyFont="1" applyFill="1" applyBorder="1" applyAlignment="1">
      <alignment horizontal="left" vertical="center"/>
    </xf>
    <xf numFmtId="1" fontId="17" fillId="11" borderId="1" xfId="0" applyNumberFormat="1" applyFont="1" applyFill="1" applyBorder="1" applyAlignment="1">
      <alignment horizontal="center" vertical="center"/>
    </xf>
    <xf numFmtId="165" fontId="17" fillId="11" borderId="1" xfId="0" applyNumberFormat="1" applyFont="1" applyFill="1" applyBorder="1" applyAlignment="1">
      <alignment horizontal="center" vertical="center"/>
    </xf>
    <xf numFmtId="166" fontId="18" fillId="11" borderId="1" xfId="0" applyNumberFormat="1" applyFont="1" applyFill="1" applyBorder="1" applyAlignment="1">
      <alignment horizontal="center" vertical="center"/>
    </xf>
    <xf numFmtId="0" fontId="19" fillId="12" borderId="1" xfId="0" applyFont="1" applyFill="1" applyBorder="1" applyAlignment="1">
      <alignment horizontal="left" vertical="center"/>
    </xf>
    <xf numFmtId="1" fontId="19" fillId="12" borderId="1" xfId="0" applyNumberFormat="1" applyFont="1" applyFill="1" applyBorder="1" applyAlignment="1">
      <alignment horizontal="center" vertical="center"/>
    </xf>
    <xf numFmtId="165" fontId="19" fillId="12" borderId="1" xfId="0" applyNumberFormat="1" applyFont="1" applyFill="1" applyBorder="1" applyAlignment="1">
      <alignment horizontal="center" vertical="center"/>
    </xf>
    <xf numFmtId="166" fontId="20" fillId="12" borderId="1" xfId="0" applyNumberFormat="1" applyFont="1" applyFill="1" applyBorder="1" applyAlignment="1">
      <alignment horizontal="center" vertical="center"/>
    </xf>
    <xf numFmtId="0" fontId="21" fillId="13" borderId="1" xfId="0" applyFont="1" applyFill="1" applyBorder="1" applyAlignment="1">
      <alignment horizontal="left" vertical="center"/>
    </xf>
    <xf numFmtId="1" fontId="21" fillId="13" borderId="1" xfId="0" applyNumberFormat="1" applyFont="1" applyFill="1" applyBorder="1" applyAlignment="1">
      <alignment horizontal="center" vertical="center"/>
    </xf>
    <xf numFmtId="165" fontId="21" fillId="13" borderId="1" xfId="0" applyNumberFormat="1" applyFont="1" applyFill="1" applyBorder="1" applyAlignment="1">
      <alignment horizontal="center" vertical="center"/>
    </xf>
    <xf numFmtId="166" fontId="22" fillId="13" borderId="1" xfId="0" applyNumberFormat="1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9" fillId="7" borderId="1" xfId="0" applyFont="1" applyFill="1" applyBorder="1" applyAlignment="1">
      <alignment horizontal="center" vertical="center"/>
    </xf>
    <xf numFmtId="0" fontId="10" fillId="7" borderId="1" xfId="0" applyFont="1" applyFill="1" applyBorder="1" applyAlignment="1">
      <alignment horizontal="left" vertical="center"/>
    </xf>
    <xf numFmtId="0" fontId="10" fillId="14" borderId="1" xfId="0" applyFont="1" applyFill="1" applyBorder="1" applyAlignment="1">
      <alignment horizontal="left" vertical="center"/>
    </xf>
    <xf numFmtId="0" fontId="10" fillId="14" borderId="1" xfId="0" applyFont="1" applyFill="1" applyBorder="1" applyAlignment="1">
      <alignment horizontal="center" vertical="center"/>
    </xf>
    <xf numFmtId="0" fontId="10" fillId="7" borderId="1" xfId="0" applyFont="1" applyFill="1" applyBorder="1" applyAlignment="1">
      <alignment horizontal="center" vertical="center"/>
    </xf>
    <xf numFmtId="165" fontId="10" fillId="14" borderId="1" xfId="0" applyNumberFormat="1" applyFont="1" applyFill="1" applyBorder="1" applyAlignment="1">
      <alignment horizontal="center" vertical="center"/>
    </xf>
    <xf numFmtId="167" fontId="10" fillId="7" borderId="1" xfId="0" applyNumberFormat="1" applyFont="1" applyFill="1" applyBorder="1" applyAlignment="1">
      <alignment horizontal="center" vertical="center"/>
    </xf>
    <xf numFmtId="0" fontId="9" fillId="6" borderId="1" xfId="0" applyFont="1" applyFill="1" applyBorder="1" applyAlignment="1">
      <alignment horizontal="center" vertical="center"/>
    </xf>
    <xf numFmtId="0" fontId="10" fillId="6" borderId="1" xfId="0" applyFont="1" applyFill="1" applyBorder="1" applyAlignment="1">
      <alignment horizontal="left" vertical="center"/>
    </xf>
    <xf numFmtId="0" fontId="10" fillId="15" borderId="1" xfId="0" applyFont="1" applyFill="1" applyBorder="1" applyAlignment="1">
      <alignment horizontal="left" vertical="center"/>
    </xf>
    <xf numFmtId="0" fontId="10" fillId="15" borderId="1" xfId="0" applyFont="1" applyFill="1" applyBorder="1" applyAlignment="1">
      <alignment horizontal="center" vertical="center"/>
    </xf>
    <xf numFmtId="0" fontId="10" fillId="6" borderId="1" xfId="0" applyFont="1" applyFill="1" applyBorder="1" applyAlignment="1">
      <alignment horizontal="center" vertical="center"/>
    </xf>
    <xf numFmtId="165" fontId="10" fillId="15" borderId="1" xfId="0" applyNumberFormat="1" applyFont="1" applyFill="1" applyBorder="1" applyAlignment="1">
      <alignment horizontal="center" vertical="center"/>
    </xf>
    <xf numFmtId="165" fontId="11" fillId="16" borderId="1" xfId="0" applyNumberFormat="1" applyFont="1" applyFill="1" applyBorder="1" applyAlignment="1">
      <alignment horizontal="center" vertical="center"/>
    </xf>
    <xf numFmtId="167" fontId="10" fillId="6" borderId="1" xfId="0" applyNumberFormat="1" applyFont="1" applyFill="1" applyBorder="1" applyAlignment="1">
      <alignment horizontal="center" vertical="center"/>
    </xf>
    <xf numFmtId="165" fontId="8" fillId="3" borderId="1" xfId="0" applyNumberFormat="1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/>
    </xf>
    <xf numFmtId="0" fontId="13" fillId="7" borderId="1" xfId="0" applyFont="1" applyFill="1" applyBorder="1" applyAlignment="1">
      <alignment horizontal="left" vertical="center"/>
    </xf>
    <xf numFmtId="0" fontId="13" fillId="6" borderId="1" xfId="0" applyFont="1" applyFill="1" applyBorder="1" applyAlignment="1">
      <alignment horizontal="left" vertical="center"/>
    </xf>
    <xf numFmtId="0" fontId="8" fillId="2" borderId="2" xfId="0" applyFont="1" applyFill="1" applyBorder="1" applyAlignment="1">
      <alignment horizontal="left" vertical="center"/>
    </xf>
    <xf numFmtId="0" fontId="12" fillId="2" borderId="2" xfId="0" applyFont="1" applyFill="1" applyBorder="1" applyAlignment="1">
      <alignment horizontal="center" vertical="center"/>
    </xf>
    <xf numFmtId="0" fontId="23" fillId="2" borderId="0" xfId="0" applyFont="1" applyFill="1" applyAlignment="1">
      <alignment horizontal="left" vertical="center"/>
    </xf>
    <xf numFmtId="0" fontId="24" fillId="4" borderId="0" xfId="0" applyFont="1" applyFill="1" applyAlignment="1">
      <alignment horizontal="right" vertical="center"/>
    </xf>
    <xf numFmtId="0" fontId="12" fillId="2" borderId="2" xfId="0" applyFont="1" applyFill="1" applyBorder="1" applyAlignment="1">
      <alignment horizontal="right" vertical="center"/>
    </xf>
    <xf numFmtId="0" fontId="25" fillId="11" borderId="2" xfId="0" applyFont="1" applyFill="1" applyBorder="1" applyAlignment="1">
      <alignment horizontal="left" vertical="center" wrapText="1"/>
    </xf>
    <xf numFmtId="0" fontId="26" fillId="2" borderId="2" xfId="0" applyFont="1" applyFill="1" applyBorder="1" applyAlignment="1">
      <alignment horizontal="center" vertical="center"/>
    </xf>
    <xf numFmtId="0" fontId="10" fillId="11" borderId="2" xfId="0" applyFont="1" applyFill="1" applyBorder="1" applyAlignment="1">
      <alignment horizontal="left" vertical="center"/>
    </xf>
    <xf numFmtId="1" fontId="4" fillId="17" borderId="1" xfId="0" applyNumberFormat="1" applyFont="1" applyFill="1" applyBorder="1" applyAlignment="1">
      <alignment horizontal="center" vertical="center"/>
    </xf>
    <xf numFmtId="164" fontId="5" fillId="17" borderId="1" xfId="0" applyNumberFormat="1" applyFont="1" applyFill="1" applyBorder="1" applyAlignment="1">
      <alignment horizontal="center" vertical="center"/>
    </xf>
    <xf numFmtId="164" fontId="6" fillId="17" borderId="1" xfId="0" applyNumberFormat="1" applyFont="1" applyFill="1" applyBorder="1" applyAlignment="1">
      <alignment horizontal="center" vertical="center"/>
    </xf>
    <xf numFmtId="1" fontId="7" fillId="17" borderId="1" xfId="0" applyNumberFormat="1" applyFont="1" applyFill="1" applyBorder="1" applyAlignment="1">
      <alignment horizontal="center" vertical="center"/>
    </xf>
  </cellXfs>
  <cellStyles count="1">
    <cellStyle name="Standard" xfId="0" builtinId="0"/>
  </cellStyles>
  <dxfs count="7">
    <dxf>
      <font>
        <b/>
        <sz val="9"/>
        <color rgb="FF3B4FB8"/>
        <name val="Calibri"/>
        <charset val="1"/>
      </font>
      <fill>
        <patternFill>
          <bgColor rgb="FFEEF2FF"/>
        </patternFill>
      </fill>
    </dxf>
    <dxf>
      <font>
        <b/>
        <sz val="9"/>
        <color rgb="FFAE2012"/>
        <name val="Calibri"/>
        <charset val="1"/>
      </font>
      <fill>
        <patternFill>
          <bgColor rgb="FFFDECEA"/>
        </patternFill>
      </fill>
    </dxf>
    <dxf>
      <font>
        <b/>
        <sz val="9"/>
        <color rgb="FFAE2012"/>
        <name val="Calibri"/>
        <charset val="1"/>
      </font>
      <fill>
        <patternFill>
          <bgColor rgb="FFFDECEA"/>
        </patternFill>
      </fill>
    </dxf>
    <dxf>
      <font>
        <b/>
        <sz val="9"/>
        <color rgb="FFC9A84C"/>
        <name val="Calibri"/>
        <charset val="1"/>
      </font>
      <fill>
        <patternFill>
          <bgColor rgb="FFFFF8E7"/>
        </patternFill>
      </fill>
    </dxf>
    <dxf>
      <font>
        <b/>
        <sz val="9"/>
        <color rgb="FF1A7431"/>
        <name val="Calibri"/>
        <charset val="1"/>
      </font>
      <fill>
        <patternFill>
          <bgColor rgb="FFEAF4EB"/>
        </patternFill>
      </fill>
    </dxf>
    <dxf>
      <font>
        <b/>
        <sz val="9"/>
        <color rgb="FFAE2012"/>
        <name val="Calibri"/>
        <charset val="1"/>
      </font>
      <fill>
        <patternFill>
          <bgColor rgb="FFFDECEA"/>
        </patternFill>
      </fill>
    </dxf>
    <dxf>
      <font>
        <b/>
        <sz val="9"/>
        <color rgb="FFC9A84C"/>
        <name val="Calibri"/>
        <charset val="1"/>
      </font>
      <fill>
        <patternFill>
          <bgColor rgb="FFFFF8E7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A7431"/>
      <rgbColor rgb="FF000080"/>
      <rgbColor rgb="FF808000"/>
      <rgbColor rgb="FF800080"/>
      <rgbColor rgb="FF006D75"/>
      <rgbColor rgb="FFBFBFBF"/>
      <rgbColor rgb="FF878787"/>
      <rgbColor rgb="FF9999FF"/>
      <rgbColor rgb="FF993366"/>
      <rgbColor rgb="FFFFFDE7"/>
      <rgbColor rgb="FFE9F5F3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A9396"/>
      <rgbColor rgb="FF0000FF"/>
      <rgbColor rgb="FF00CCFF"/>
      <rgbColor rgb="FFDCF0DC"/>
      <rgbColor rgb="FFD4EDDA"/>
      <rgbColor rgb="FFFFF8E7"/>
      <rgbColor rgb="FFEAF4EB"/>
      <rgbColor rgb="FFFFFFF0"/>
      <rgbColor rgb="FFEEF2FF"/>
      <rgbColor rgb="FFFDECEA"/>
      <rgbColor rgb="FF3366FF"/>
      <rgbColor rgb="FF33CCCC"/>
      <rgbColor rgb="FF99CC00"/>
      <rgbColor rgb="FFFFCC00"/>
      <rgbColor rgb="FFFF9900"/>
      <rgbColor rgb="FFFF6600"/>
      <rgbColor rgb="FF555770"/>
      <rgbColor rgb="FFC9A84C"/>
      <rgbColor rgb="FF003366"/>
      <rgbColor rgb="FF339966"/>
      <rgbColor rgb="FF003300"/>
      <rgbColor rgb="FF333300"/>
      <rgbColor rgb="FFAE2012"/>
      <rgbColor rgb="FF993366"/>
      <rgbColor rgb="FF3B4FB8"/>
      <rgbColor rgb="FF2B2D42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c:style val="2"/>
  <c:chart>
    <c:title>
      <c:tx>
        <c:rich>
          <a:bodyPr rot="0"/>
          <a:lstStyle/>
          <a:p>
            <a:pPr>
              <a:defRPr sz="1800" b="1" strike="noStrike" spc="-1">
                <a:solidFill>
                  <a:srgbClr val="000000"/>
                </a:solidFill>
                <a:latin typeface="Calibri"/>
              </a:defRPr>
            </a:pPr>
            <a:r>
              <a:rPr lang="de-DE" sz="1800" b="1" strike="noStrike" spc="-1">
                <a:solidFill>
                  <a:srgbClr val="000000"/>
                </a:solidFill>
                <a:latin typeface="Calibri"/>
              </a:rPr>
              <a:t>Gesamtwert nach Kategorie (€)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ÜBERSICHT!$C$13</c:f>
              <c:strCache>
                <c:ptCount val="1"/>
                <c:pt idx="0">
                  <c:v>Gesamtwert (€)</c:v>
                </c:pt>
              </c:strCache>
            </c:strRef>
          </c:tx>
          <c:spPr>
            <a:solidFill>
              <a:srgbClr val="0A9396"/>
            </a:solidFill>
            <a:ln w="9360">
              <a:solidFill>
                <a:srgbClr val="006D75"/>
              </a:solidFill>
              <a:round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de-DE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ÜBERSICHT!$A$14:$A$21</c:f>
              <c:strCache>
                <c:ptCount val="8"/>
                <c:pt idx="0">
                  <c:v>Büroausstattung</c:v>
                </c:pt>
                <c:pt idx="1">
                  <c:v>IT &amp; Elektronik</c:v>
                </c:pt>
                <c:pt idx="2">
                  <c:v>Möbel &amp; Einrichtung</c:v>
                </c:pt>
                <c:pt idx="3">
                  <c:v>Maschinen &amp; Geräte</c:v>
                </c:pt>
                <c:pt idx="4">
                  <c:v>Fahrzeuge &amp; Transport</c:v>
                </c:pt>
                <c:pt idx="5">
                  <c:v>Werkzeug &amp; Zubehör</c:v>
                </c:pt>
                <c:pt idx="6">
                  <c:v>Lager &amp; Logistik</c:v>
                </c:pt>
                <c:pt idx="7">
                  <c:v>Sonstiges</c:v>
                </c:pt>
              </c:strCache>
            </c:strRef>
          </c:cat>
          <c:val>
            <c:numRef>
              <c:f>ÜBERSICHT!$C$14:$C$21</c:f>
              <c:numCache>
                <c:formatCode>#,##0.00" €"</c:formatCode>
                <c:ptCount val="8"/>
                <c:pt idx="0">
                  <c:v>3798</c:v>
                </c:pt>
                <c:pt idx="1">
                  <c:v>10240</c:v>
                </c:pt>
                <c:pt idx="2">
                  <c:v>7810</c:v>
                </c:pt>
                <c:pt idx="3">
                  <c:v>2520</c:v>
                </c:pt>
                <c:pt idx="4">
                  <c:v>39600</c:v>
                </c:pt>
                <c:pt idx="5">
                  <c:v>1588</c:v>
                </c:pt>
                <c:pt idx="6">
                  <c:v>3872.5</c:v>
                </c:pt>
                <c:pt idx="7">
                  <c:v>159.6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8DC-4BBB-827E-7614899FB1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610559"/>
        <c:axId val="47358718"/>
      </c:barChart>
      <c:catAx>
        <c:axId val="11610559"/>
        <c:scaling>
          <c:orientation val="minMax"/>
        </c:scaling>
        <c:delete val="0"/>
        <c:axPos val="l"/>
        <c:title>
          <c:tx>
            <c:rich>
              <a:bodyPr rot="-5400000"/>
              <a:lstStyle/>
              <a:p>
                <a:pPr>
                  <a:defRPr sz="1000" b="1" strike="noStrike" spc="-1">
                    <a:solidFill>
                      <a:srgbClr val="000000"/>
                    </a:solidFill>
                    <a:latin typeface="Calibri"/>
                  </a:defRPr>
                </a:pPr>
                <a:r>
                  <a:rPr lang="de-DE" sz="1000" b="1" strike="noStrike" spc="-1">
                    <a:solidFill>
                      <a:srgbClr val="000000"/>
                    </a:solidFill>
                    <a:latin typeface="Calibri"/>
                  </a:rPr>
                  <a:t>Gesamtwert (€)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de-DE"/>
          </a:p>
        </c:txPr>
        <c:crossAx val="47358718"/>
        <c:crosses val="autoZero"/>
        <c:auto val="1"/>
        <c:lblAlgn val="ctr"/>
        <c:lblOffset val="100"/>
        <c:noMultiLvlLbl val="0"/>
      </c:catAx>
      <c:valAx>
        <c:axId val="47358718"/>
        <c:scaling>
          <c:orientation val="minMax"/>
        </c:scaling>
        <c:delete val="0"/>
        <c:axPos val="b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0"/>
              <a:lstStyle/>
              <a:p>
                <a:pPr>
                  <a:defRPr sz="1000" b="1" strike="noStrike" spc="-1">
                    <a:solidFill>
                      <a:srgbClr val="000000"/>
                    </a:solidFill>
                    <a:latin typeface="Calibri"/>
                  </a:defRPr>
                </a:pPr>
                <a:r>
                  <a:rPr lang="de-DE" sz="1000" b="1" strike="noStrike" spc="-1">
                    <a:solidFill>
                      <a:srgbClr val="000000"/>
                    </a:solidFill>
                    <a:latin typeface="Calibri"/>
                  </a:rPr>
                  <a:t>Kategorie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#,##0&quot; €&quot;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700" b="0" strike="noStrike" spc="-1">
                <a:solidFill>
                  <a:srgbClr val="000000"/>
                </a:solidFill>
                <a:latin typeface="Calibri"/>
              </a:defRPr>
            </a:pPr>
            <a:endParaRPr lang="de-DE"/>
          </a:p>
        </c:txPr>
        <c:crossAx val="11610559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  <c:showDLblsOverMax val="1"/>
  </c:chart>
  <c:spPr>
    <a:solidFill>
      <a:schemeClr val="bg2"/>
    </a:solidFill>
    <a:ln w="9360">
      <a:solidFill>
        <a:srgbClr val="D9D9D9"/>
      </a:solidFill>
      <a:round/>
    </a:ln>
  </c:spPr>
  <c:printSettings>
    <c:headerFooter/>
    <c:pageMargins b="0.78740157499999996" l="0.7" r="0.7" t="0.78740157499999996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19050</xdr:colOff>
      <xdr:row>11</xdr:row>
      <xdr:rowOff>0</xdr:rowOff>
    </xdr:from>
    <xdr:to>
      <xdr:col>14</xdr:col>
      <xdr:colOff>9525</xdr:colOff>
      <xdr:row>28</xdr:row>
      <xdr:rowOff>138015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A9396"/>
  </sheetPr>
  <dimension ref="A1:N31"/>
  <sheetViews>
    <sheetView showGridLines="0" tabSelected="1" topLeftCell="A8" zoomScaleNormal="100" workbookViewId="0">
      <selection activeCell="F31" sqref="F31"/>
    </sheetView>
  </sheetViews>
  <sheetFormatPr baseColWidth="10" defaultColWidth="8.7109375" defaultRowHeight="15" x14ac:dyDescent="0.25"/>
  <cols>
    <col min="1" max="1" width="26" customWidth="1"/>
    <col min="2" max="2" width="13" customWidth="1"/>
    <col min="3" max="4" width="17" customWidth="1"/>
    <col min="5" max="5" width="19" customWidth="1"/>
    <col min="6" max="6" width="15" customWidth="1"/>
    <col min="7" max="8" width="2" customWidth="1"/>
    <col min="9" max="10" width="18" customWidth="1"/>
    <col min="11" max="12" width="2" customWidth="1"/>
    <col min="13" max="14" width="18" customWidth="1"/>
  </cols>
  <sheetData>
    <row r="1" spans="1:14" ht="9.75" customHeight="1" x14ac:dyDescent="0.25"/>
    <row r="2" spans="1:14" ht="43.5" customHeight="1" x14ac:dyDescent="0.25">
      <c r="A2" s="10" t="s">
        <v>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 ht="19.5" customHeight="1" x14ac:dyDescent="0.25">
      <c r="A3" s="9" t="s">
        <v>1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</row>
    <row r="4" spans="1:14" ht="9.75" customHeight="1" x14ac:dyDescent="0.25"/>
    <row r="5" spans="1:14" ht="24" customHeight="1" x14ac:dyDescent="0.25">
      <c r="A5" s="8" t="s">
        <v>2</v>
      </c>
      <c r="B5" s="8"/>
      <c r="C5" s="8"/>
      <c r="E5" s="7" t="s">
        <v>3</v>
      </c>
      <c r="F5" s="7"/>
      <c r="G5" s="7"/>
      <c r="I5" s="6" t="s">
        <v>4</v>
      </c>
      <c r="J5" s="6"/>
      <c r="K5" s="6"/>
      <c r="M5" s="5" t="s">
        <v>5</v>
      </c>
      <c r="N5" s="5"/>
    </row>
    <row r="6" spans="1:14" ht="24" customHeight="1" x14ac:dyDescent="0.25">
      <c r="A6" s="8"/>
      <c r="B6" s="8"/>
      <c r="C6" s="8"/>
      <c r="E6" s="7"/>
      <c r="F6" s="7"/>
      <c r="G6" s="7"/>
      <c r="I6" s="6"/>
      <c r="J6" s="6"/>
      <c r="K6" s="6"/>
      <c r="M6" s="5"/>
      <c r="N6" s="5"/>
    </row>
    <row r="7" spans="1:14" ht="25.5" customHeight="1" x14ac:dyDescent="0.25">
      <c r="A7" s="73">
        <f>COUNTA(INVENTURLISTE!A6:A35)</f>
        <v>30</v>
      </c>
      <c r="B7" s="73"/>
      <c r="C7" s="73"/>
      <c r="E7" s="74">
        <f>INVENTURLISTE!M36</f>
        <v>69588.100000000006</v>
      </c>
      <c r="F7" s="74"/>
      <c r="G7" s="74"/>
      <c r="I7" s="75">
        <f>INVENTURLISTE!O36</f>
        <v>58292.6</v>
      </c>
      <c r="J7" s="75"/>
      <c r="K7" s="75"/>
      <c r="M7" s="76">
        <f>COUNTIF(INVENTURLISTE!G6:G35,"In Reparatur")</f>
        <v>2</v>
      </c>
      <c r="N7" s="76"/>
    </row>
    <row r="8" spans="1:14" ht="25.5" customHeight="1" x14ac:dyDescent="0.25">
      <c r="A8" s="73"/>
      <c r="B8" s="73"/>
      <c r="C8" s="73"/>
      <c r="E8" s="74"/>
      <c r="F8" s="74"/>
      <c r="G8" s="74"/>
      <c r="I8" s="75"/>
      <c r="J8" s="75"/>
      <c r="K8" s="75"/>
      <c r="M8" s="76"/>
      <c r="N8" s="76"/>
    </row>
    <row r="9" spans="1:14" ht="25.5" customHeight="1" x14ac:dyDescent="0.25">
      <c r="A9" s="73"/>
      <c r="B9" s="73"/>
      <c r="C9" s="73"/>
      <c r="E9" s="74"/>
      <c r="F9" s="74"/>
      <c r="G9" s="74"/>
      <c r="I9" s="75"/>
      <c r="J9" s="75"/>
      <c r="K9" s="75"/>
      <c r="M9" s="76"/>
      <c r="N9" s="76"/>
    </row>
    <row r="10" spans="1:14" ht="9.75" customHeight="1" x14ac:dyDescent="0.25">
      <c r="A10" s="4"/>
      <c r="B10" s="4"/>
      <c r="C10" s="4"/>
      <c r="E10" s="3"/>
      <c r="F10" s="3"/>
      <c r="G10" s="3"/>
      <c r="I10" s="2"/>
      <c r="J10" s="2"/>
      <c r="K10" s="2"/>
      <c r="M10" s="1"/>
      <c r="N10" s="1"/>
    </row>
    <row r="11" spans="1:14" ht="12" customHeight="1" x14ac:dyDescent="0.25"/>
    <row r="12" spans="1:14" ht="24" customHeight="1" x14ac:dyDescent="0.25">
      <c r="A12" s="65" t="s">
        <v>6</v>
      </c>
      <c r="B12" s="65"/>
      <c r="C12" s="65"/>
      <c r="D12" s="65"/>
      <c r="E12" s="65"/>
      <c r="F12" s="65"/>
      <c r="G12" s="65"/>
      <c r="H12" s="65"/>
    </row>
    <row r="13" spans="1:14" ht="30" customHeight="1" x14ac:dyDescent="0.25">
      <c r="A13" s="11" t="s">
        <v>7</v>
      </c>
      <c r="B13" s="11" t="s">
        <v>8</v>
      </c>
      <c r="C13" s="11" t="s">
        <v>9</v>
      </c>
      <c r="D13" s="11" t="s">
        <v>10</v>
      </c>
      <c r="E13" s="11" t="s">
        <v>11</v>
      </c>
      <c r="F13" s="11" t="s">
        <v>12</v>
      </c>
    </row>
    <row r="14" spans="1:14" ht="18" customHeight="1" x14ac:dyDescent="0.25">
      <c r="A14" s="13" t="s">
        <v>13</v>
      </c>
      <c r="B14" s="14">
        <f>COUNTIF(INVENTURLISTE!D6:D35,A14)</f>
        <v>4</v>
      </c>
      <c r="C14" s="15">
        <f>SUMIF(INVENTURLISTE!D6:D35,A14,INVENTURLISTE!M6:M35)</f>
        <v>3798</v>
      </c>
      <c r="D14" s="15">
        <f>SUMIF(INVENTURLISTE!D6:D35,A14,INVENTURLISTE!O6:O35)</f>
        <v>3390.2</v>
      </c>
      <c r="E14" s="16">
        <f t="shared" ref="E14:E21" si="0">IFERROR(C14/B14,0)</f>
        <v>949.5</v>
      </c>
      <c r="F14" s="17">
        <f>IFERROR(C14/INVENTURLISTE!M36,0)</f>
        <v>5.457829715138076E-2</v>
      </c>
    </row>
    <row r="15" spans="1:14" ht="18" customHeight="1" x14ac:dyDescent="0.25">
      <c r="A15" s="18" t="s">
        <v>14</v>
      </c>
      <c r="B15" s="19">
        <f>COUNTIF(INVENTURLISTE!D6:D35,A15)</f>
        <v>8</v>
      </c>
      <c r="C15" s="20">
        <f>SUMIF(INVENTURLISTE!D6:D35,A15,INVENTURLISTE!M6:M35)</f>
        <v>10240</v>
      </c>
      <c r="D15" s="20">
        <f>SUMIF(INVENTURLISTE!D6:D35,A15,INVENTURLISTE!O6:O35)</f>
        <v>8118</v>
      </c>
      <c r="E15" s="21">
        <f t="shared" si="0"/>
        <v>1280</v>
      </c>
      <c r="F15" s="22">
        <f>IFERROR(C15/INVENTURLISTE!M36,0)</f>
        <v>0.1471515963217849</v>
      </c>
    </row>
    <row r="16" spans="1:14" ht="18" customHeight="1" x14ac:dyDescent="0.25">
      <c r="A16" s="13" t="s">
        <v>15</v>
      </c>
      <c r="B16" s="14">
        <f>COUNTIF(INVENTURLISTE!D6:D35,A16)</f>
        <v>4</v>
      </c>
      <c r="C16" s="15">
        <f>SUMIF(INVENTURLISTE!D6:D35,A16,INVENTURLISTE!M6:M35)</f>
        <v>7810</v>
      </c>
      <c r="D16" s="15">
        <f>SUMIF(INVENTURLISTE!D6:D35,A16,INVENTURLISTE!O6:O35)</f>
        <v>7029</v>
      </c>
      <c r="E16" s="16">
        <f t="shared" si="0"/>
        <v>1952.5</v>
      </c>
      <c r="F16" s="17">
        <f>IFERROR(C16/INVENTURLISTE!M36,0)</f>
        <v>0.11223183274151757</v>
      </c>
    </row>
    <row r="17" spans="1:8" ht="18" customHeight="1" x14ac:dyDescent="0.25">
      <c r="A17" s="18" t="s">
        <v>16</v>
      </c>
      <c r="B17" s="19">
        <f>COUNTIF(INVENTURLISTE!D6:D35,A17)</f>
        <v>3</v>
      </c>
      <c r="C17" s="20">
        <f>SUMIF(INVENTURLISTE!D6:D35,A17,INVENTURLISTE!M6:M35)</f>
        <v>2520</v>
      </c>
      <c r="D17" s="20">
        <f>SUMIF(INVENTURLISTE!D6:D35,A17,INVENTURLISTE!O6:O35)</f>
        <v>2230</v>
      </c>
      <c r="E17" s="21">
        <f t="shared" si="0"/>
        <v>840</v>
      </c>
      <c r="F17" s="22">
        <f>IFERROR(C17/INVENTURLISTE!M36,0)</f>
        <v>3.6213088157314249E-2</v>
      </c>
    </row>
    <row r="18" spans="1:8" ht="18" customHeight="1" x14ac:dyDescent="0.25">
      <c r="A18" s="13" t="s">
        <v>17</v>
      </c>
      <c r="B18" s="14">
        <f>COUNTIF(INVENTURLISTE!D6:D35,A18)</f>
        <v>2</v>
      </c>
      <c r="C18" s="15">
        <f>SUMIF(INVENTURLISTE!D6:D35,A18,INVENTURLISTE!M6:M35)</f>
        <v>39600</v>
      </c>
      <c r="D18" s="15">
        <f>SUMIF(INVENTURLISTE!D6:D35,A18,INVENTURLISTE!O6:O35)</f>
        <v>32540</v>
      </c>
      <c r="E18" s="16">
        <f t="shared" si="0"/>
        <v>19800</v>
      </c>
      <c r="F18" s="17">
        <f>IFERROR(C18/INVENTURLISTE!M36,0)</f>
        <v>0.5690628139006525</v>
      </c>
    </row>
    <row r="19" spans="1:8" ht="18" customHeight="1" x14ac:dyDescent="0.25">
      <c r="A19" s="18" t="s">
        <v>18</v>
      </c>
      <c r="B19" s="19">
        <f>COUNTIF(INVENTURLISTE!D6:D35,A19)</f>
        <v>5</v>
      </c>
      <c r="C19" s="20">
        <f>SUMIF(INVENTURLISTE!D6:D35,A19,INVENTURLISTE!M6:M35)</f>
        <v>1588</v>
      </c>
      <c r="D19" s="20">
        <f>SUMIF(INVENTURLISTE!D6:D35,A19,INVENTURLISTE!O6:O35)</f>
        <v>1310.3000000000002</v>
      </c>
      <c r="E19" s="21">
        <f t="shared" si="0"/>
        <v>317.60000000000002</v>
      </c>
      <c r="F19" s="22">
        <f>IFERROR(C19/INVENTURLISTE!M36,0)</f>
        <v>2.2819993648339299E-2</v>
      </c>
    </row>
    <row r="20" spans="1:8" ht="18" customHeight="1" x14ac:dyDescent="0.25">
      <c r="A20" s="13" t="s">
        <v>19</v>
      </c>
      <c r="B20" s="14">
        <f>COUNTIF(INVENTURLISTE!D6:D35,A20)</f>
        <v>3</v>
      </c>
      <c r="C20" s="15">
        <f>SUMIF(INVENTURLISTE!D6:D35,A20,INVENTURLISTE!M6:M35)</f>
        <v>3872.5</v>
      </c>
      <c r="D20" s="15">
        <f>SUMIF(INVENTURLISTE!D6:D35,A20,INVENTURLISTE!O6:O35)</f>
        <v>3515.5</v>
      </c>
      <c r="E20" s="16">
        <f t="shared" si="0"/>
        <v>1290.8333333333333</v>
      </c>
      <c r="F20" s="17">
        <f>IFERROR(C20/INVENTURLISTE!M36,0)</f>
        <v>5.5648882495714064E-2</v>
      </c>
    </row>
    <row r="21" spans="1:8" ht="18" customHeight="1" x14ac:dyDescent="0.25">
      <c r="A21" s="18" t="s">
        <v>20</v>
      </c>
      <c r="B21" s="19">
        <f>COUNTIF(INVENTURLISTE!D6:D35,A21)</f>
        <v>1</v>
      </c>
      <c r="C21" s="20">
        <f>SUMIF(INVENTURLISTE!D6:D35,A21,INVENTURLISTE!M6:M35)</f>
        <v>159.6</v>
      </c>
      <c r="D21" s="20">
        <f>SUMIF(INVENTURLISTE!D6:D35,A21,INVENTURLISTE!O6:O35)</f>
        <v>159.6</v>
      </c>
      <c r="E21" s="21">
        <f t="shared" si="0"/>
        <v>159.6</v>
      </c>
      <c r="F21" s="22">
        <f>IFERROR(C21/INVENTURLISTE!M36,0)</f>
        <v>2.293495583296569E-3</v>
      </c>
    </row>
    <row r="22" spans="1:8" ht="21.75" customHeight="1" x14ac:dyDescent="0.25">
      <c r="A22" s="66" t="s">
        <v>21</v>
      </c>
      <c r="B22" s="66"/>
      <c r="C22" s="23">
        <f>SUM(C14:C21)</f>
        <v>69588.100000000006</v>
      </c>
      <c r="D22" s="23">
        <f>SUM(D14:D21)</f>
        <v>58292.6</v>
      </c>
      <c r="E22" s="24"/>
      <c r="F22" s="24"/>
    </row>
    <row r="23" spans="1:8" ht="12" customHeight="1" x14ac:dyDescent="0.25"/>
    <row r="24" spans="1:8" ht="24" customHeight="1" x14ac:dyDescent="0.25">
      <c r="A24" s="65" t="s">
        <v>22</v>
      </c>
      <c r="B24" s="65"/>
      <c r="C24" s="65"/>
      <c r="D24" s="65"/>
      <c r="E24" s="65"/>
      <c r="F24" s="65"/>
      <c r="G24" s="65"/>
      <c r="H24" s="65"/>
    </row>
    <row r="25" spans="1:8" ht="19.5" customHeight="1" x14ac:dyDescent="0.25">
      <c r="A25" s="25" t="s">
        <v>23</v>
      </c>
      <c r="B25" s="25" t="s">
        <v>24</v>
      </c>
      <c r="C25" s="25" t="s">
        <v>9</v>
      </c>
      <c r="D25" s="25" t="s">
        <v>25</v>
      </c>
    </row>
    <row r="26" spans="1:8" ht="18" customHeight="1" x14ac:dyDescent="0.25">
      <c r="A26" s="26" t="s">
        <v>26</v>
      </c>
      <c r="B26" s="27">
        <f>COUNTIF(INVENTURLISTE!G6:G35,A26)</f>
        <v>27</v>
      </c>
      <c r="C26" s="15">
        <f>SUMIF(INVENTURLISTE!G6:G35,A26,INVENTURLISTE!M6:M35)</f>
        <v>51448.1</v>
      </c>
      <c r="D26" s="28">
        <f>IFERROR(B26/COUNTA(INVENTURLISTE!A6:A35),0)</f>
        <v>0.9</v>
      </c>
    </row>
    <row r="27" spans="1:8" ht="18" customHeight="1" x14ac:dyDescent="0.25">
      <c r="A27" s="29" t="s">
        <v>27</v>
      </c>
      <c r="B27" s="30">
        <f>COUNTIF(INVENTURLISTE!G6:G35,A27)</f>
        <v>1</v>
      </c>
      <c r="C27" s="31">
        <f>SUMIF(INVENTURLISTE!G6:G35,A27,INVENTURLISTE!M6:M35)</f>
        <v>860</v>
      </c>
      <c r="D27" s="32">
        <f>IFERROR(B27/COUNTA(INVENTURLISTE!A6:A35),0)</f>
        <v>3.3333333333333333E-2</v>
      </c>
    </row>
    <row r="28" spans="1:8" ht="18" customHeight="1" x14ac:dyDescent="0.25">
      <c r="A28" s="33" t="s">
        <v>28</v>
      </c>
      <c r="B28" s="34">
        <f>COUNTIF(INVENTURLISTE!G6:G35,A28)</f>
        <v>2</v>
      </c>
      <c r="C28" s="35">
        <f>SUMIF(INVENTURLISTE!G6:G35,A28,INVENTURLISTE!M6:M35)</f>
        <v>17280</v>
      </c>
      <c r="D28" s="36">
        <f>IFERROR(B28/COUNTA(INVENTURLISTE!A6:A35),0)</f>
        <v>6.6666666666666666E-2</v>
      </c>
    </row>
    <row r="29" spans="1:8" ht="18" customHeight="1" x14ac:dyDescent="0.25">
      <c r="A29" s="37" t="s">
        <v>29</v>
      </c>
      <c r="B29" s="38">
        <f>COUNTIF(INVENTURLISTE!G6:G35,A29)</f>
        <v>0</v>
      </c>
      <c r="C29" s="39">
        <f>SUMIF(INVENTURLISTE!G6:G35,A29,INVENTURLISTE!M6:M35)</f>
        <v>0</v>
      </c>
      <c r="D29" s="40">
        <f>IFERROR(B29/COUNTA(INVENTURLISTE!A6:A35),0)</f>
        <v>0</v>
      </c>
    </row>
    <row r="30" spans="1:8" ht="18" customHeight="1" x14ac:dyDescent="0.25">
      <c r="A30" s="41" t="s">
        <v>30</v>
      </c>
      <c r="B30" s="42">
        <f>COUNTIF(INVENTURLISTE!G6:G35,A30)</f>
        <v>0</v>
      </c>
      <c r="C30" s="43">
        <f>SUMIF(INVENTURLISTE!G6:G35,A30,INVENTURLISTE!M6:M35)</f>
        <v>0</v>
      </c>
      <c r="D30" s="44">
        <f>IFERROR(B30/COUNTA(INVENTURLISTE!A6:A35),0)</f>
        <v>0</v>
      </c>
    </row>
    <row r="31" spans="1:8" ht="18" customHeight="1" x14ac:dyDescent="0.25">
      <c r="A31" s="37" t="s">
        <v>31</v>
      </c>
      <c r="B31" s="38">
        <f>COUNTIF(INVENTURLISTE!G6:G35,A31)</f>
        <v>0</v>
      </c>
      <c r="C31" s="39">
        <f>SUMIF(INVENTURLISTE!G6:G35,A31,INVENTURLISTE!M6:M35)</f>
        <v>0</v>
      </c>
      <c r="D31" s="40">
        <f>IFERROR(B31/COUNTA(INVENTURLISTE!A6:A35),0)</f>
        <v>0</v>
      </c>
    </row>
  </sheetData>
  <mergeCells count="17">
    <mergeCell ref="A12:H12"/>
    <mergeCell ref="A22:B22"/>
    <mergeCell ref="A24:H24"/>
    <mergeCell ref="A7:C9"/>
    <mergeCell ref="E7:G9"/>
    <mergeCell ref="I7:K9"/>
    <mergeCell ref="M7:N9"/>
    <mergeCell ref="A10:C10"/>
    <mergeCell ref="E10:G10"/>
    <mergeCell ref="I10:K10"/>
    <mergeCell ref="M10:N10"/>
    <mergeCell ref="A2:N2"/>
    <mergeCell ref="A3:N3"/>
    <mergeCell ref="A5:C6"/>
    <mergeCell ref="E5:G6"/>
    <mergeCell ref="I5:K6"/>
    <mergeCell ref="M5:N6"/>
  </mergeCells>
  <pageMargins left="0.75" right="0.75" top="1" bottom="1" header="0.511811023622047" footer="0.511811023622047"/>
  <pageSetup paperSize="9" orientation="portrait" horizontalDpi="300" vertic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6D75"/>
  </sheetPr>
  <dimension ref="A1:S38"/>
  <sheetViews>
    <sheetView showGridLines="0" zoomScaleNormal="100" workbookViewId="0">
      <pane ySplit="5" topLeftCell="A6" activePane="bottomLeft" state="frozen"/>
      <selection pane="bottomLeft"/>
    </sheetView>
  </sheetViews>
  <sheetFormatPr baseColWidth="10" defaultColWidth="8.7109375" defaultRowHeight="15" x14ac:dyDescent="0.25"/>
  <cols>
    <col min="1" max="1" width="5" customWidth="1"/>
    <col min="2" max="2" width="13" customWidth="1"/>
    <col min="3" max="3" width="28" customWidth="1"/>
    <col min="4" max="4" width="20" customWidth="1"/>
    <col min="5" max="5" width="18" customWidth="1"/>
    <col min="6" max="6" width="16" customWidth="1"/>
    <col min="7" max="7" width="14" customWidth="1"/>
    <col min="8" max="8" width="8" customWidth="1"/>
    <col min="9" max="9" width="9" customWidth="1"/>
    <col min="10" max="10" width="13" customWidth="1"/>
    <col min="11" max="11" width="18" customWidth="1"/>
    <col min="12" max="13" width="14" customWidth="1"/>
    <col min="14" max="14" width="11" customWidth="1"/>
    <col min="15" max="15" width="13" customWidth="1"/>
    <col min="16" max="16" width="15" customWidth="1"/>
    <col min="17" max="18" width="13" customWidth="1"/>
    <col min="19" max="19" width="30" customWidth="1"/>
  </cols>
  <sheetData>
    <row r="1" spans="1:19" ht="9.75" customHeight="1" x14ac:dyDescent="0.25"/>
    <row r="2" spans="1:19" ht="43.5" customHeight="1" x14ac:dyDescent="0.25">
      <c r="A2" s="67" t="s">
        <v>32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67"/>
    </row>
    <row r="3" spans="1:19" ht="19.5" customHeight="1" x14ac:dyDescent="0.25">
      <c r="A3" s="9" t="s">
        <v>33</v>
      </c>
      <c r="B3" s="9"/>
      <c r="C3" s="9"/>
      <c r="D3" s="9"/>
      <c r="E3" s="9"/>
      <c r="F3" s="9"/>
      <c r="G3" s="9"/>
      <c r="H3" s="9"/>
      <c r="I3" s="9"/>
      <c r="J3" s="9"/>
      <c r="K3" s="9"/>
      <c r="L3" s="68" t="s">
        <v>34</v>
      </c>
      <c r="M3" s="68"/>
      <c r="N3" s="68"/>
      <c r="O3" s="68"/>
      <c r="P3" s="68"/>
      <c r="Q3" s="68"/>
      <c r="R3" s="68"/>
      <c r="S3" s="68"/>
    </row>
    <row r="4" spans="1:19" ht="7.5" customHeight="1" x14ac:dyDescent="0.25"/>
    <row r="5" spans="1:19" ht="36" customHeight="1" x14ac:dyDescent="0.25">
      <c r="A5" s="45" t="s">
        <v>35</v>
      </c>
      <c r="B5" s="45" t="s">
        <v>36</v>
      </c>
      <c r="C5" s="45" t="s">
        <v>37</v>
      </c>
      <c r="D5" s="45" t="s">
        <v>7</v>
      </c>
      <c r="E5" s="45" t="s">
        <v>38</v>
      </c>
      <c r="F5" s="45" t="s">
        <v>39</v>
      </c>
      <c r="G5" s="45" t="s">
        <v>23</v>
      </c>
      <c r="H5" s="45" t="s">
        <v>40</v>
      </c>
      <c r="I5" s="45" t="s">
        <v>41</v>
      </c>
      <c r="J5" s="45" t="s">
        <v>42</v>
      </c>
      <c r="K5" s="45" t="s">
        <v>43</v>
      </c>
      <c r="L5" s="45" t="s">
        <v>44</v>
      </c>
      <c r="M5" s="45" t="s">
        <v>45</v>
      </c>
      <c r="N5" s="45" t="s">
        <v>46</v>
      </c>
      <c r="O5" s="45" t="s">
        <v>47</v>
      </c>
      <c r="P5" s="45" t="s">
        <v>48</v>
      </c>
      <c r="Q5" s="45" t="s">
        <v>49</v>
      </c>
      <c r="R5" s="45" t="s">
        <v>50</v>
      </c>
      <c r="S5" s="45" t="s">
        <v>51</v>
      </c>
    </row>
    <row r="6" spans="1:19" ht="18" customHeight="1" x14ac:dyDescent="0.25">
      <c r="A6" s="46">
        <v>1</v>
      </c>
      <c r="B6" s="47" t="s">
        <v>52</v>
      </c>
      <c r="C6" s="47" t="s">
        <v>53</v>
      </c>
      <c r="D6" s="48" t="s">
        <v>14</v>
      </c>
      <c r="E6" s="48" t="s">
        <v>54</v>
      </c>
      <c r="F6" s="49" t="s">
        <v>55</v>
      </c>
      <c r="G6" s="49" t="s">
        <v>26</v>
      </c>
      <c r="H6" s="14">
        <v>4</v>
      </c>
      <c r="I6" s="50" t="s">
        <v>56</v>
      </c>
      <c r="J6" s="16">
        <v>1249</v>
      </c>
      <c r="K6" s="48" t="s">
        <v>57</v>
      </c>
      <c r="L6" s="51">
        <v>780</v>
      </c>
      <c r="M6" s="15">
        <f t="shared" ref="M6:M35" si="0">H6*L6</f>
        <v>3120</v>
      </c>
      <c r="N6" s="52">
        <v>25</v>
      </c>
      <c r="O6" s="15">
        <f t="shared" ref="O6:O35" si="1">IFERROR(M6*(1-N6/100),0)</f>
        <v>2340</v>
      </c>
      <c r="P6" s="50" t="s">
        <v>58</v>
      </c>
      <c r="Q6" s="50" t="s">
        <v>59</v>
      </c>
      <c r="R6" s="50" t="s">
        <v>60</v>
      </c>
      <c r="S6" s="47" t="s">
        <v>61</v>
      </c>
    </row>
    <row r="7" spans="1:19" ht="18" customHeight="1" x14ac:dyDescent="0.25">
      <c r="A7" s="53">
        <v>2</v>
      </c>
      <c r="B7" s="54" t="s">
        <v>62</v>
      </c>
      <c r="C7" s="54" t="s">
        <v>63</v>
      </c>
      <c r="D7" s="55" t="s">
        <v>14</v>
      </c>
      <c r="E7" s="55" t="s">
        <v>54</v>
      </c>
      <c r="F7" s="56" t="s">
        <v>55</v>
      </c>
      <c r="G7" s="56" t="s">
        <v>26</v>
      </c>
      <c r="H7" s="19">
        <v>4</v>
      </c>
      <c r="I7" s="57" t="s">
        <v>56</v>
      </c>
      <c r="J7" s="21">
        <v>429</v>
      </c>
      <c r="K7" s="55" t="s">
        <v>57</v>
      </c>
      <c r="L7" s="58">
        <v>310</v>
      </c>
      <c r="M7" s="59">
        <f t="shared" si="0"/>
        <v>1240</v>
      </c>
      <c r="N7" s="60">
        <v>20</v>
      </c>
      <c r="O7" s="59">
        <f t="shared" si="1"/>
        <v>992</v>
      </c>
      <c r="P7" s="57" t="s">
        <v>58</v>
      </c>
      <c r="Q7" s="57" t="s">
        <v>59</v>
      </c>
      <c r="R7" s="57" t="s">
        <v>60</v>
      </c>
      <c r="S7" s="54"/>
    </row>
    <row r="8" spans="1:19" ht="18" customHeight="1" x14ac:dyDescent="0.25">
      <c r="A8" s="46">
        <v>3</v>
      </c>
      <c r="B8" s="47" t="s">
        <v>64</v>
      </c>
      <c r="C8" s="47" t="s">
        <v>65</v>
      </c>
      <c r="D8" s="48" t="s">
        <v>14</v>
      </c>
      <c r="E8" s="48" t="s">
        <v>66</v>
      </c>
      <c r="F8" s="49" t="s">
        <v>67</v>
      </c>
      <c r="G8" s="49" t="s">
        <v>26</v>
      </c>
      <c r="H8" s="14">
        <v>1</v>
      </c>
      <c r="I8" s="50" t="s">
        <v>56</v>
      </c>
      <c r="J8" s="16">
        <v>689</v>
      </c>
      <c r="K8" s="48" t="s">
        <v>57</v>
      </c>
      <c r="L8" s="51">
        <v>420</v>
      </c>
      <c r="M8" s="15">
        <f t="shared" si="0"/>
        <v>420</v>
      </c>
      <c r="N8" s="52">
        <v>20</v>
      </c>
      <c r="O8" s="15">
        <f t="shared" si="1"/>
        <v>336</v>
      </c>
      <c r="P8" s="50" t="s">
        <v>68</v>
      </c>
      <c r="Q8" s="50" t="s">
        <v>69</v>
      </c>
      <c r="R8" s="50" t="s">
        <v>70</v>
      </c>
      <c r="S8" s="47" t="s">
        <v>71</v>
      </c>
    </row>
    <row r="9" spans="1:19" ht="18" customHeight="1" x14ac:dyDescent="0.25">
      <c r="A9" s="53">
        <v>4</v>
      </c>
      <c r="B9" s="54" t="s">
        <v>72</v>
      </c>
      <c r="C9" s="54" t="s">
        <v>73</v>
      </c>
      <c r="D9" s="55" t="s">
        <v>14</v>
      </c>
      <c r="E9" s="55" t="s">
        <v>74</v>
      </c>
      <c r="F9" s="56" t="s">
        <v>67</v>
      </c>
      <c r="G9" s="56" t="s">
        <v>26</v>
      </c>
      <c r="H9" s="19">
        <v>2</v>
      </c>
      <c r="I9" s="57" t="s">
        <v>56</v>
      </c>
      <c r="J9" s="21">
        <v>345</v>
      </c>
      <c r="K9" s="55" t="s">
        <v>75</v>
      </c>
      <c r="L9" s="58">
        <v>345</v>
      </c>
      <c r="M9" s="59">
        <f t="shared" si="0"/>
        <v>690</v>
      </c>
      <c r="N9" s="60">
        <v>15</v>
      </c>
      <c r="O9" s="59">
        <f t="shared" si="1"/>
        <v>586.5</v>
      </c>
      <c r="P9" s="57" t="s">
        <v>76</v>
      </c>
      <c r="Q9" s="57" t="s">
        <v>77</v>
      </c>
      <c r="R9" s="57" t="s">
        <v>78</v>
      </c>
      <c r="S9" s="54" t="s">
        <v>79</v>
      </c>
    </row>
    <row r="10" spans="1:19" ht="18" customHeight="1" x14ac:dyDescent="0.25">
      <c r="A10" s="46">
        <v>5</v>
      </c>
      <c r="B10" s="47" t="s">
        <v>80</v>
      </c>
      <c r="C10" s="47" t="s">
        <v>81</v>
      </c>
      <c r="D10" s="48" t="s">
        <v>14</v>
      </c>
      <c r="E10" s="48" t="s">
        <v>74</v>
      </c>
      <c r="F10" s="49" t="s">
        <v>67</v>
      </c>
      <c r="G10" s="49" t="s">
        <v>26</v>
      </c>
      <c r="H10" s="14">
        <v>1</v>
      </c>
      <c r="I10" s="50" t="s">
        <v>56</v>
      </c>
      <c r="J10" s="16">
        <v>3490</v>
      </c>
      <c r="K10" s="48" t="s">
        <v>57</v>
      </c>
      <c r="L10" s="51">
        <v>2100</v>
      </c>
      <c r="M10" s="15">
        <f t="shared" si="0"/>
        <v>2100</v>
      </c>
      <c r="N10" s="52">
        <v>20</v>
      </c>
      <c r="O10" s="15">
        <f t="shared" si="1"/>
        <v>1680</v>
      </c>
      <c r="P10" s="50" t="s">
        <v>82</v>
      </c>
      <c r="Q10" s="50" t="s">
        <v>83</v>
      </c>
      <c r="R10" s="50" t="s">
        <v>84</v>
      </c>
      <c r="S10" s="47" t="s">
        <v>85</v>
      </c>
    </row>
    <row r="11" spans="1:19" ht="18" customHeight="1" x14ac:dyDescent="0.25">
      <c r="A11" s="53">
        <v>6</v>
      </c>
      <c r="B11" s="54" t="s">
        <v>86</v>
      </c>
      <c r="C11" s="54" t="s">
        <v>87</v>
      </c>
      <c r="D11" s="55" t="s">
        <v>14</v>
      </c>
      <c r="E11" s="55" t="s">
        <v>88</v>
      </c>
      <c r="F11" s="56" t="s">
        <v>55</v>
      </c>
      <c r="G11" s="56" t="s">
        <v>27</v>
      </c>
      <c r="H11" s="19">
        <v>2</v>
      </c>
      <c r="I11" s="57" t="s">
        <v>56</v>
      </c>
      <c r="J11" s="21">
        <v>549</v>
      </c>
      <c r="K11" s="55" t="s">
        <v>57</v>
      </c>
      <c r="L11" s="58">
        <v>430</v>
      </c>
      <c r="M11" s="59">
        <f t="shared" si="0"/>
        <v>860</v>
      </c>
      <c r="N11" s="60">
        <v>25</v>
      </c>
      <c r="O11" s="59">
        <f t="shared" si="1"/>
        <v>645</v>
      </c>
      <c r="P11" s="57" t="s">
        <v>89</v>
      </c>
      <c r="Q11" s="57" t="s">
        <v>89</v>
      </c>
      <c r="R11" s="57" t="s">
        <v>90</v>
      </c>
      <c r="S11" s="54" t="s">
        <v>91</v>
      </c>
    </row>
    <row r="12" spans="1:19" ht="18" customHeight="1" x14ac:dyDescent="0.25">
      <c r="A12" s="46">
        <v>7</v>
      </c>
      <c r="B12" s="47" t="s">
        <v>92</v>
      </c>
      <c r="C12" s="47" t="s">
        <v>93</v>
      </c>
      <c r="D12" s="48" t="s">
        <v>15</v>
      </c>
      <c r="E12" s="48" t="s">
        <v>88</v>
      </c>
      <c r="F12" s="49" t="s">
        <v>67</v>
      </c>
      <c r="G12" s="49" t="s">
        <v>26</v>
      </c>
      <c r="H12" s="14">
        <v>6</v>
      </c>
      <c r="I12" s="50" t="s">
        <v>56</v>
      </c>
      <c r="J12" s="16">
        <v>620</v>
      </c>
      <c r="K12" s="48" t="s">
        <v>57</v>
      </c>
      <c r="L12" s="51">
        <v>440</v>
      </c>
      <c r="M12" s="15">
        <f t="shared" si="0"/>
        <v>2640</v>
      </c>
      <c r="N12" s="52">
        <v>10</v>
      </c>
      <c r="O12" s="15">
        <f t="shared" si="1"/>
        <v>2376</v>
      </c>
      <c r="P12" s="50" t="s">
        <v>94</v>
      </c>
      <c r="Q12" s="50" t="s">
        <v>95</v>
      </c>
      <c r="R12" s="50" t="s">
        <v>96</v>
      </c>
      <c r="S12" s="47" t="s">
        <v>97</v>
      </c>
    </row>
    <row r="13" spans="1:19" ht="18" customHeight="1" x14ac:dyDescent="0.25">
      <c r="A13" s="53">
        <v>8</v>
      </c>
      <c r="B13" s="54" t="s">
        <v>98</v>
      </c>
      <c r="C13" s="54" t="s">
        <v>99</v>
      </c>
      <c r="D13" s="55" t="s">
        <v>15</v>
      </c>
      <c r="E13" s="55" t="s">
        <v>54</v>
      </c>
      <c r="F13" s="56" t="s">
        <v>67</v>
      </c>
      <c r="G13" s="56" t="s">
        <v>26</v>
      </c>
      <c r="H13" s="19">
        <v>8</v>
      </c>
      <c r="I13" s="57" t="s">
        <v>56</v>
      </c>
      <c r="J13" s="21">
        <v>395</v>
      </c>
      <c r="K13" s="55" t="s">
        <v>57</v>
      </c>
      <c r="L13" s="58">
        <v>260</v>
      </c>
      <c r="M13" s="59">
        <f t="shared" si="0"/>
        <v>2080</v>
      </c>
      <c r="N13" s="60">
        <v>10</v>
      </c>
      <c r="O13" s="59">
        <f t="shared" si="1"/>
        <v>1872</v>
      </c>
      <c r="P13" s="57" t="s">
        <v>94</v>
      </c>
      <c r="Q13" s="57" t="s">
        <v>95</v>
      </c>
      <c r="R13" s="57" t="s">
        <v>96</v>
      </c>
      <c r="S13" s="54"/>
    </row>
    <row r="14" spans="1:19" ht="18" customHeight="1" x14ac:dyDescent="0.25">
      <c r="A14" s="46">
        <v>9</v>
      </c>
      <c r="B14" s="47" t="s">
        <v>100</v>
      </c>
      <c r="C14" s="47" t="s">
        <v>101</v>
      </c>
      <c r="D14" s="48" t="s">
        <v>15</v>
      </c>
      <c r="E14" s="48" t="s">
        <v>66</v>
      </c>
      <c r="F14" s="49" t="s">
        <v>55</v>
      </c>
      <c r="G14" s="49" t="s">
        <v>26</v>
      </c>
      <c r="H14" s="14">
        <v>1</v>
      </c>
      <c r="I14" s="50" t="s">
        <v>56</v>
      </c>
      <c r="J14" s="16">
        <v>1890</v>
      </c>
      <c r="K14" s="48" t="s">
        <v>75</v>
      </c>
      <c r="L14" s="51">
        <v>1890</v>
      </c>
      <c r="M14" s="15">
        <f t="shared" si="0"/>
        <v>1890</v>
      </c>
      <c r="N14" s="52">
        <v>10</v>
      </c>
      <c r="O14" s="15">
        <f t="shared" si="1"/>
        <v>1701</v>
      </c>
      <c r="P14" s="50" t="s">
        <v>102</v>
      </c>
      <c r="Q14" s="50" t="s">
        <v>103</v>
      </c>
      <c r="R14" s="50" t="s">
        <v>104</v>
      </c>
      <c r="S14" s="47" t="s">
        <v>105</v>
      </c>
    </row>
    <row r="15" spans="1:19" ht="18" customHeight="1" x14ac:dyDescent="0.25">
      <c r="A15" s="53">
        <v>10</v>
      </c>
      <c r="B15" s="54" t="s">
        <v>106</v>
      </c>
      <c r="C15" s="54" t="s">
        <v>107</v>
      </c>
      <c r="D15" s="55" t="s">
        <v>13</v>
      </c>
      <c r="E15" s="55" t="s">
        <v>54</v>
      </c>
      <c r="F15" s="56" t="s">
        <v>67</v>
      </c>
      <c r="G15" s="56" t="s">
        <v>26</v>
      </c>
      <c r="H15" s="19">
        <v>8</v>
      </c>
      <c r="I15" s="57" t="s">
        <v>56</v>
      </c>
      <c r="J15" s="21">
        <v>149</v>
      </c>
      <c r="K15" s="55" t="s">
        <v>57</v>
      </c>
      <c r="L15" s="58">
        <v>95</v>
      </c>
      <c r="M15" s="59">
        <f t="shared" si="0"/>
        <v>760</v>
      </c>
      <c r="N15" s="60">
        <v>10</v>
      </c>
      <c r="O15" s="59">
        <f t="shared" si="1"/>
        <v>684</v>
      </c>
      <c r="P15" s="57" t="s">
        <v>94</v>
      </c>
      <c r="Q15" s="57" t="s">
        <v>103</v>
      </c>
      <c r="R15" s="57" t="s">
        <v>103</v>
      </c>
      <c r="S15" s="54"/>
    </row>
    <row r="16" spans="1:19" ht="18" customHeight="1" x14ac:dyDescent="0.25">
      <c r="A16" s="46">
        <v>11</v>
      </c>
      <c r="B16" s="47" t="s">
        <v>108</v>
      </c>
      <c r="C16" s="47" t="s">
        <v>109</v>
      </c>
      <c r="D16" s="48" t="s">
        <v>13</v>
      </c>
      <c r="E16" s="48" t="s">
        <v>66</v>
      </c>
      <c r="F16" s="49" t="s">
        <v>67</v>
      </c>
      <c r="G16" s="49" t="s">
        <v>26</v>
      </c>
      <c r="H16" s="14">
        <v>2</v>
      </c>
      <c r="I16" s="50" t="s">
        <v>56</v>
      </c>
      <c r="J16" s="16">
        <v>189</v>
      </c>
      <c r="K16" s="48" t="s">
        <v>75</v>
      </c>
      <c r="L16" s="51">
        <v>189</v>
      </c>
      <c r="M16" s="15">
        <f t="shared" si="0"/>
        <v>378</v>
      </c>
      <c r="N16" s="52">
        <v>10</v>
      </c>
      <c r="O16" s="15">
        <f t="shared" si="1"/>
        <v>340.2</v>
      </c>
      <c r="P16" s="50" t="s">
        <v>110</v>
      </c>
      <c r="Q16" s="50" t="s">
        <v>103</v>
      </c>
      <c r="R16" s="50" t="s">
        <v>103</v>
      </c>
      <c r="S16" s="47" t="s">
        <v>111</v>
      </c>
    </row>
    <row r="17" spans="1:19" ht="18" customHeight="1" x14ac:dyDescent="0.25">
      <c r="A17" s="53">
        <v>12</v>
      </c>
      <c r="B17" s="54" t="s">
        <v>112</v>
      </c>
      <c r="C17" s="54" t="s">
        <v>113</v>
      </c>
      <c r="D17" s="55" t="s">
        <v>15</v>
      </c>
      <c r="E17" s="55" t="s">
        <v>114</v>
      </c>
      <c r="F17" s="56" t="s">
        <v>67</v>
      </c>
      <c r="G17" s="56" t="s">
        <v>26</v>
      </c>
      <c r="H17" s="19">
        <v>4</v>
      </c>
      <c r="I17" s="57" t="s">
        <v>56</v>
      </c>
      <c r="J17" s="21">
        <v>479</v>
      </c>
      <c r="K17" s="55" t="s">
        <v>57</v>
      </c>
      <c r="L17" s="58">
        <v>300</v>
      </c>
      <c r="M17" s="59">
        <f t="shared" si="0"/>
        <v>1200</v>
      </c>
      <c r="N17" s="60">
        <v>10</v>
      </c>
      <c r="O17" s="59">
        <f t="shared" si="1"/>
        <v>1080</v>
      </c>
      <c r="P17" s="57" t="s">
        <v>94</v>
      </c>
      <c r="Q17" s="57" t="s">
        <v>103</v>
      </c>
      <c r="R17" s="57" t="s">
        <v>103</v>
      </c>
      <c r="S17" s="54" t="s">
        <v>115</v>
      </c>
    </row>
    <row r="18" spans="1:19" ht="18" customHeight="1" x14ac:dyDescent="0.25">
      <c r="A18" s="46">
        <v>13</v>
      </c>
      <c r="B18" s="47" t="s">
        <v>116</v>
      </c>
      <c r="C18" s="47" t="s">
        <v>117</v>
      </c>
      <c r="D18" s="48" t="s">
        <v>16</v>
      </c>
      <c r="E18" s="48" t="s">
        <v>118</v>
      </c>
      <c r="F18" s="49" t="s">
        <v>119</v>
      </c>
      <c r="G18" s="49" t="s">
        <v>26</v>
      </c>
      <c r="H18" s="14">
        <v>1</v>
      </c>
      <c r="I18" s="50" t="s">
        <v>56</v>
      </c>
      <c r="J18" s="16">
        <v>379</v>
      </c>
      <c r="K18" s="48" t="s">
        <v>57</v>
      </c>
      <c r="L18" s="51">
        <v>140</v>
      </c>
      <c r="M18" s="15">
        <f t="shared" si="0"/>
        <v>140</v>
      </c>
      <c r="N18" s="52">
        <v>20</v>
      </c>
      <c r="O18" s="15">
        <f t="shared" si="1"/>
        <v>112</v>
      </c>
      <c r="P18" s="50" t="s">
        <v>120</v>
      </c>
      <c r="Q18" s="50" t="s">
        <v>121</v>
      </c>
      <c r="R18" s="50" t="s">
        <v>122</v>
      </c>
      <c r="S18" s="47" t="s">
        <v>123</v>
      </c>
    </row>
    <row r="19" spans="1:19" ht="18" customHeight="1" x14ac:dyDescent="0.25">
      <c r="A19" s="53">
        <v>14</v>
      </c>
      <c r="B19" s="54" t="s">
        <v>124</v>
      </c>
      <c r="C19" s="54" t="s">
        <v>125</v>
      </c>
      <c r="D19" s="55" t="s">
        <v>16</v>
      </c>
      <c r="E19" s="55" t="s">
        <v>118</v>
      </c>
      <c r="F19" s="56" t="s">
        <v>67</v>
      </c>
      <c r="G19" s="56" t="s">
        <v>26</v>
      </c>
      <c r="H19" s="19">
        <v>1</v>
      </c>
      <c r="I19" s="57" t="s">
        <v>56</v>
      </c>
      <c r="J19" s="21">
        <v>699</v>
      </c>
      <c r="K19" s="55" t="s">
        <v>57</v>
      </c>
      <c r="L19" s="58">
        <v>480</v>
      </c>
      <c r="M19" s="59">
        <f t="shared" si="0"/>
        <v>480</v>
      </c>
      <c r="N19" s="60">
        <v>15</v>
      </c>
      <c r="O19" s="59">
        <f t="shared" si="1"/>
        <v>408</v>
      </c>
      <c r="P19" s="57" t="s">
        <v>126</v>
      </c>
      <c r="Q19" s="57" t="s">
        <v>127</v>
      </c>
      <c r="R19" s="57" t="s">
        <v>128</v>
      </c>
      <c r="S19" s="54" t="s">
        <v>129</v>
      </c>
    </row>
    <row r="20" spans="1:19" ht="18" customHeight="1" x14ac:dyDescent="0.25">
      <c r="A20" s="46">
        <v>15</v>
      </c>
      <c r="B20" s="47" t="s">
        <v>130</v>
      </c>
      <c r="C20" s="47" t="s">
        <v>131</v>
      </c>
      <c r="D20" s="48" t="s">
        <v>18</v>
      </c>
      <c r="E20" s="48" t="s">
        <v>118</v>
      </c>
      <c r="F20" s="49" t="s">
        <v>67</v>
      </c>
      <c r="G20" s="49" t="s">
        <v>26</v>
      </c>
      <c r="H20" s="14">
        <v>1</v>
      </c>
      <c r="I20" s="50" t="s">
        <v>56</v>
      </c>
      <c r="J20" s="16">
        <v>349</v>
      </c>
      <c r="K20" s="48" t="s">
        <v>75</v>
      </c>
      <c r="L20" s="51">
        <v>349</v>
      </c>
      <c r="M20" s="15">
        <f t="shared" si="0"/>
        <v>349</v>
      </c>
      <c r="N20" s="52">
        <v>20</v>
      </c>
      <c r="O20" s="15">
        <f t="shared" si="1"/>
        <v>279.2</v>
      </c>
      <c r="P20" s="50" t="s">
        <v>132</v>
      </c>
      <c r="Q20" s="50" t="s">
        <v>133</v>
      </c>
      <c r="R20" s="50" t="s">
        <v>134</v>
      </c>
      <c r="S20" s="47"/>
    </row>
    <row r="21" spans="1:19" ht="18" customHeight="1" x14ac:dyDescent="0.25">
      <c r="A21" s="53">
        <v>16</v>
      </c>
      <c r="B21" s="54" t="s">
        <v>135</v>
      </c>
      <c r="C21" s="54" t="s">
        <v>136</v>
      </c>
      <c r="D21" s="55" t="s">
        <v>18</v>
      </c>
      <c r="E21" s="55" t="s">
        <v>118</v>
      </c>
      <c r="F21" s="56" t="s">
        <v>55</v>
      </c>
      <c r="G21" s="56" t="s">
        <v>26</v>
      </c>
      <c r="H21" s="19">
        <v>2</v>
      </c>
      <c r="I21" s="57" t="s">
        <v>137</v>
      </c>
      <c r="J21" s="21">
        <v>195</v>
      </c>
      <c r="K21" s="55" t="s">
        <v>75</v>
      </c>
      <c r="L21" s="58">
        <v>195</v>
      </c>
      <c r="M21" s="59">
        <f t="shared" si="0"/>
        <v>390</v>
      </c>
      <c r="N21" s="60">
        <v>10</v>
      </c>
      <c r="O21" s="59">
        <f t="shared" si="1"/>
        <v>351</v>
      </c>
      <c r="P21" s="57" t="s">
        <v>138</v>
      </c>
      <c r="Q21" s="57" t="s">
        <v>103</v>
      </c>
      <c r="R21" s="57" t="s">
        <v>103</v>
      </c>
      <c r="S21" s="54" t="s">
        <v>139</v>
      </c>
    </row>
    <row r="22" spans="1:19" ht="18" customHeight="1" x14ac:dyDescent="0.25">
      <c r="A22" s="46">
        <v>17</v>
      </c>
      <c r="B22" s="47" t="s">
        <v>140</v>
      </c>
      <c r="C22" s="47" t="s">
        <v>141</v>
      </c>
      <c r="D22" s="48" t="s">
        <v>18</v>
      </c>
      <c r="E22" s="48" t="s">
        <v>118</v>
      </c>
      <c r="F22" s="49" t="s">
        <v>67</v>
      </c>
      <c r="G22" s="49" t="s">
        <v>26</v>
      </c>
      <c r="H22" s="14">
        <v>3</v>
      </c>
      <c r="I22" s="50" t="s">
        <v>56</v>
      </c>
      <c r="J22" s="16">
        <v>218</v>
      </c>
      <c r="K22" s="48" t="s">
        <v>57</v>
      </c>
      <c r="L22" s="51">
        <v>160</v>
      </c>
      <c r="M22" s="15">
        <f t="shared" si="0"/>
        <v>480</v>
      </c>
      <c r="N22" s="52">
        <v>25</v>
      </c>
      <c r="O22" s="15">
        <f t="shared" si="1"/>
        <v>360</v>
      </c>
      <c r="P22" s="50" t="s">
        <v>138</v>
      </c>
      <c r="Q22" s="50" t="s">
        <v>103</v>
      </c>
      <c r="R22" s="50" t="s">
        <v>103</v>
      </c>
      <c r="S22" s="47" t="s">
        <v>142</v>
      </c>
    </row>
    <row r="23" spans="1:19" ht="18" customHeight="1" x14ac:dyDescent="0.25">
      <c r="A23" s="53">
        <v>18</v>
      </c>
      <c r="B23" s="54" t="s">
        <v>143</v>
      </c>
      <c r="C23" s="54" t="s">
        <v>144</v>
      </c>
      <c r="D23" s="55" t="s">
        <v>18</v>
      </c>
      <c r="E23" s="55" t="s">
        <v>145</v>
      </c>
      <c r="F23" s="56" t="s">
        <v>67</v>
      </c>
      <c r="G23" s="56" t="s">
        <v>26</v>
      </c>
      <c r="H23" s="19">
        <v>1</v>
      </c>
      <c r="I23" s="57" t="s">
        <v>56</v>
      </c>
      <c r="J23" s="21">
        <v>289</v>
      </c>
      <c r="K23" s="55" t="s">
        <v>75</v>
      </c>
      <c r="L23" s="58">
        <v>289</v>
      </c>
      <c r="M23" s="59">
        <f t="shared" si="0"/>
        <v>289</v>
      </c>
      <c r="N23" s="60">
        <v>10</v>
      </c>
      <c r="O23" s="59">
        <f t="shared" si="1"/>
        <v>260.10000000000002</v>
      </c>
      <c r="P23" s="57" t="s">
        <v>146</v>
      </c>
      <c r="Q23" s="57" t="s">
        <v>147</v>
      </c>
      <c r="R23" s="57" t="s">
        <v>148</v>
      </c>
      <c r="S23" s="54" t="s">
        <v>149</v>
      </c>
    </row>
    <row r="24" spans="1:19" ht="18" customHeight="1" x14ac:dyDescent="0.25">
      <c r="A24" s="46">
        <v>19</v>
      </c>
      <c r="B24" s="47" t="s">
        <v>150</v>
      </c>
      <c r="C24" s="47" t="s">
        <v>151</v>
      </c>
      <c r="D24" s="48" t="s">
        <v>17</v>
      </c>
      <c r="E24" s="48" t="s">
        <v>152</v>
      </c>
      <c r="F24" s="49" t="s">
        <v>67</v>
      </c>
      <c r="G24" s="49" t="s">
        <v>26</v>
      </c>
      <c r="H24" s="14">
        <v>1</v>
      </c>
      <c r="I24" s="50" t="s">
        <v>56</v>
      </c>
      <c r="J24" s="16">
        <v>38900</v>
      </c>
      <c r="K24" s="48" t="s">
        <v>57</v>
      </c>
      <c r="L24" s="51">
        <v>22400</v>
      </c>
      <c r="M24" s="15">
        <f t="shared" si="0"/>
        <v>22400</v>
      </c>
      <c r="N24" s="52">
        <v>20</v>
      </c>
      <c r="O24" s="15">
        <f t="shared" si="1"/>
        <v>17920</v>
      </c>
      <c r="P24" s="50" t="s">
        <v>153</v>
      </c>
      <c r="Q24" s="50" t="s">
        <v>154</v>
      </c>
      <c r="R24" s="50" t="s">
        <v>155</v>
      </c>
      <c r="S24" s="47" t="s">
        <v>156</v>
      </c>
    </row>
    <row r="25" spans="1:19" ht="18" customHeight="1" x14ac:dyDescent="0.25">
      <c r="A25" s="53">
        <v>20</v>
      </c>
      <c r="B25" s="54" t="s">
        <v>157</v>
      </c>
      <c r="C25" s="54" t="s">
        <v>158</v>
      </c>
      <c r="D25" s="55" t="s">
        <v>17</v>
      </c>
      <c r="E25" s="55" t="s">
        <v>145</v>
      </c>
      <c r="F25" s="56" t="s">
        <v>67</v>
      </c>
      <c r="G25" s="56" t="s">
        <v>28</v>
      </c>
      <c r="H25" s="19">
        <v>1</v>
      </c>
      <c r="I25" s="57" t="s">
        <v>56</v>
      </c>
      <c r="J25" s="21">
        <v>24500</v>
      </c>
      <c r="K25" s="55" t="s">
        <v>57</v>
      </c>
      <c r="L25" s="58">
        <v>17200</v>
      </c>
      <c r="M25" s="59">
        <f t="shared" si="0"/>
        <v>17200</v>
      </c>
      <c r="N25" s="60">
        <v>15</v>
      </c>
      <c r="O25" s="59">
        <f t="shared" si="1"/>
        <v>14620</v>
      </c>
      <c r="P25" s="57" t="s">
        <v>159</v>
      </c>
      <c r="Q25" s="57" t="s">
        <v>160</v>
      </c>
      <c r="R25" s="57" t="s">
        <v>161</v>
      </c>
      <c r="S25" s="54" t="s">
        <v>162</v>
      </c>
    </row>
    <row r="26" spans="1:19" ht="18" customHeight="1" x14ac:dyDescent="0.25">
      <c r="A26" s="46">
        <v>21</v>
      </c>
      <c r="B26" s="47" t="s">
        <v>163</v>
      </c>
      <c r="C26" s="47" t="s">
        <v>164</v>
      </c>
      <c r="D26" s="48" t="s">
        <v>19</v>
      </c>
      <c r="E26" s="48" t="s">
        <v>145</v>
      </c>
      <c r="F26" s="49" t="s">
        <v>67</v>
      </c>
      <c r="G26" s="49" t="s">
        <v>26</v>
      </c>
      <c r="H26" s="14">
        <v>6</v>
      </c>
      <c r="I26" s="50" t="s">
        <v>56</v>
      </c>
      <c r="J26" s="16">
        <v>420</v>
      </c>
      <c r="K26" s="48" t="s">
        <v>75</v>
      </c>
      <c r="L26" s="51">
        <v>420</v>
      </c>
      <c r="M26" s="15">
        <f t="shared" si="0"/>
        <v>2520</v>
      </c>
      <c r="N26" s="52">
        <v>10</v>
      </c>
      <c r="O26" s="15">
        <f t="shared" si="1"/>
        <v>2268</v>
      </c>
      <c r="P26" s="50" t="s">
        <v>165</v>
      </c>
      <c r="Q26" s="50" t="s">
        <v>166</v>
      </c>
      <c r="R26" s="50" t="s">
        <v>167</v>
      </c>
      <c r="S26" s="47" t="s">
        <v>168</v>
      </c>
    </row>
    <row r="27" spans="1:19" ht="18" customHeight="1" x14ac:dyDescent="0.25">
      <c r="A27" s="53">
        <v>22</v>
      </c>
      <c r="B27" s="54" t="s">
        <v>169</v>
      </c>
      <c r="C27" s="54" t="s">
        <v>170</v>
      </c>
      <c r="D27" s="55" t="s">
        <v>19</v>
      </c>
      <c r="E27" s="55" t="s">
        <v>171</v>
      </c>
      <c r="F27" s="56" t="s">
        <v>119</v>
      </c>
      <c r="G27" s="56" t="s">
        <v>26</v>
      </c>
      <c r="H27" s="19">
        <v>45</v>
      </c>
      <c r="I27" s="57" t="s">
        <v>56</v>
      </c>
      <c r="J27" s="21">
        <v>14.5</v>
      </c>
      <c r="K27" s="55" t="s">
        <v>75</v>
      </c>
      <c r="L27" s="58">
        <v>14.5</v>
      </c>
      <c r="M27" s="59">
        <f t="shared" si="0"/>
        <v>652.5</v>
      </c>
      <c r="N27" s="60">
        <v>0</v>
      </c>
      <c r="O27" s="59">
        <f t="shared" si="1"/>
        <v>652.5</v>
      </c>
      <c r="P27" s="57" t="s">
        <v>103</v>
      </c>
      <c r="Q27" s="57" t="s">
        <v>103</v>
      </c>
      <c r="R27" s="57" t="s">
        <v>103</v>
      </c>
      <c r="S27" s="54" t="s">
        <v>172</v>
      </c>
    </row>
    <row r="28" spans="1:19" ht="18" customHeight="1" x14ac:dyDescent="0.25">
      <c r="A28" s="46">
        <v>23</v>
      </c>
      <c r="B28" s="47" t="s">
        <v>173</v>
      </c>
      <c r="C28" s="47" t="s">
        <v>174</v>
      </c>
      <c r="D28" s="48" t="s">
        <v>19</v>
      </c>
      <c r="E28" s="48" t="s">
        <v>145</v>
      </c>
      <c r="F28" s="49" t="s">
        <v>67</v>
      </c>
      <c r="G28" s="49" t="s">
        <v>26</v>
      </c>
      <c r="H28" s="14">
        <v>2</v>
      </c>
      <c r="I28" s="50" t="s">
        <v>56</v>
      </c>
      <c r="J28" s="16">
        <v>490</v>
      </c>
      <c r="K28" s="48" t="s">
        <v>57</v>
      </c>
      <c r="L28" s="51">
        <v>350</v>
      </c>
      <c r="M28" s="15">
        <f t="shared" si="0"/>
        <v>700</v>
      </c>
      <c r="N28" s="52">
        <v>15</v>
      </c>
      <c r="O28" s="15">
        <f t="shared" si="1"/>
        <v>595</v>
      </c>
      <c r="P28" s="50" t="s">
        <v>175</v>
      </c>
      <c r="Q28" s="50" t="s">
        <v>59</v>
      </c>
      <c r="R28" s="50" t="s">
        <v>60</v>
      </c>
      <c r="S28" s="47" t="s">
        <v>176</v>
      </c>
    </row>
    <row r="29" spans="1:19" ht="18" customHeight="1" x14ac:dyDescent="0.25">
      <c r="A29" s="53">
        <v>24</v>
      </c>
      <c r="B29" s="54" t="s">
        <v>177</v>
      </c>
      <c r="C29" s="54" t="s">
        <v>178</v>
      </c>
      <c r="D29" s="55" t="s">
        <v>16</v>
      </c>
      <c r="E29" s="55" t="s">
        <v>88</v>
      </c>
      <c r="F29" s="56" t="s">
        <v>55</v>
      </c>
      <c r="G29" s="56" t="s">
        <v>26</v>
      </c>
      <c r="H29" s="19">
        <v>2</v>
      </c>
      <c r="I29" s="57" t="s">
        <v>56</v>
      </c>
      <c r="J29" s="21">
        <v>1290</v>
      </c>
      <c r="K29" s="55" t="s">
        <v>57</v>
      </c>
      <c r="L29" s="58">
        <v>950</v>
      </c>
      <c r="M29" s="59">
        <f t="shared" si="0"/>
        <v>1900</v>
      </c>
      <c r="N29" s="60">
        <v>10</v>
      </c>
      <c r="O29" s="59">
        <f t="shared" si="1"/>
        <v>1710</v>
      </c>
      <c r="P29" s="57" t="s">
        <v>179</v>
      </c>
      <c r="Q29" s="57" t="s">
        <v>180</v>
      </c>
      <c r="R29" s="57" t="s">
        <v>181</v>
      </c>
      <c r="S29" s="54" t="s">
        <v>182</v>
      </c>
    </row>
    <row r="30" spans="1:19" ht="18" customHeight="1" x14ac:dyDescent="0.25">
      <c r="A30" s="46">
        <v>25</v>
      </c>
      <c r="B30" s="47" t="s">
        <v>183</v>
      </c>
      <c r="C30" s="47" t="s">
        <v>184</v>
      </c>
      <c r="D30" s="48" t="s">
        <v>14</v>
      </c>
      <c r="E30" s="48" t="s">
        <v>74</v>
      </c>
      <c r="F30" s="49" t="s">
        <v>67</v>
      </c>
      <c r="G30" s="49" t="s">
        <v>26</v>
      </c>
      <c r="H30" s="14">
        <v>1</v>
      </c>
      <c r="I30" s="50" t="s">
        <v>56</v>
      </c>
      <c r="J30" s="16">
        <v>1890</v>
      </c>
      <c r="K30" s="48" t="s">
        <v>57</v>
      </c>
      <c r="L30" s="51">
        <v>950</v>
      </c>
      <c r="M30" s="15">
        <f t="shared" si="0"/>
        <v>950</v>
      </c>
      <c r="N30" s="52">
        <v>15</v>
      </c>
      <c r="O30" s="15">
        <f t="shared" si="1"/>
        <v>807.5</v>
      </c>
      <c r="P30" s="50" t="s">
        <v>185</v>
      </c>
      <c r="Q30" s="50" t="s">
        <v>186</v>
      </c>
      <c r="R30" s="50" t="s">
        <v>187</v>
      </c>
      <c r="S30" s="47" t="s">
        <v>188</v>
      </c>
    </row>
    <row r="31" spans="1:19" ht="18" customHeight="1" x14ac:dyDescent="0.25">
      <c r="A31" s="53">
        <v>26</v>
      </c>
      <c r="B31" s="54" t="s">
        <v>189</v>
      </c>
      <c r="C31" s="54" t="s">
        <v>190</v>
      </c>
      <c r="D31" s="55" t="s">
        <v>13</v>
      </c>
      <c r="E31" s="55" t="s">
        <v>66</v>
      </c>
      <c r="F31" s="56" t="s">
        <v>67</v>
      </c>
      <c r="G31" s="56" t="s">
        <v>26</v>
      </c>
      <c r="H31" s="19">
        <v>1</v>
      </c>
      <c r="I31" s="57" t="s">
        <v>56</v>
      </c>
      <c r="J31" s="21">
        <v>890</v>
      </c>
      <c r="K31" s="55" t="s">
        <v>57</v>
      </c>
      <c r="L31" s="58">
        <v>560</v>
      </c>
      <c r="M31" s="59">
        <f t="shared" si="0"/>
        <v>560</v>
      </c>
      <c r="N31" s="60">
        <v>15</v>
      </c>
      <c r="O31" s="59">
        <f t="shared" si="1"/>
        <v>476</v>
      </c>
      <c r="P31" s="57" t="s">
        <v>191</v>
      </c>
      <c r="Q31" s="57" t="s">
        <v>192</v>
      </c>
      <c r="R31" s="57" t="s">
        <v>193</v>
      </c>
      <c r="S31" s="54" t="s">
        <v>194</v>
      </c>
    </row>
    <row r="32" spans="1:19" ht="18" customHeight="1" x14ac:dyDescent="0.25">
      <c r="A32" s="46">
        <v>27</v>
      </c>
      <c r="B32" s="47" t="s">
        <v>195</v>
      </c>
      <c r="C32" s="47" t="s">
        <v>196</v>
      </c>
      <c r="D32" s="48" t="s">
        <v>13</v>
      </c>
      <c r="E32" s="48" t="s">
        <v>66</v>
      </c>
      <c r="F32" s="49" t="s">
        <v>55</v>
      </c>
      <c r="G32" s="49" t="s">
        <v>26</v>
      </c>
      <c r="H32" s="14">
        <v>1</v>
      </c>
      <c r="I32" s="50" t="s">
        <v>197</v>
      </c>
      <c r="J32" s="16">
        <v>2490</v>
      </c>
      <c r="K32" s="48" t="s">
        <v>57</v>
      </c>
      <c r="L32" s="51">
        <v>2100</v>
      </c>
      <c r="M32" s="15">
        <f t="shared" si="0"/>
        <v>2100</v>
      </c>
      <c r="N32" s="52">
        <v>10</v>
      </c>
      <c r="O32" s="15">
        <f t="shared" si="1"/>
        <v>1890</v>
      </c>
      <c r="P32" s="50" t="s">
        <v>198</v>
      </c>
      <c r="Q32" s="50" t="s">
        <v>199</v>
      </c>
      <c r="R32" s="50" t="s">
        <v>200</v>
      </c>
      <c r="S32" s="47" t="s">
        <v>201</v>
      </c>
    </row>
    <row r="33" spans="1:19" ht="18" customHeight="1" x14ac:dyDescent="0.25">
      <c r="A33" s="53">
        <v>28</v>
      </c>
      <c r="B33" s="54" t="s">
        <v>202</v>
      </c>
      <c r="C33" s="54" t="s">
        <v>203</v>
      </c>
      <c r="D33" s="55" t="s">
        <v>14</v>
      </c>
      <c r="E33" s="55" t="s">
        <v>74</v>
      </c>
      <c r="F33" s="56" t="s">
        <v>67</v>
      </c>
      <c r="G33" s="56" t="s">
        <v>26</v>
      </c>
      <c r="H33" s="19">
        <v>2</v>
      </c>
      <c r="I33" s="57" t="s">
        <v>56</v>
      </c>
      <c r="J33" s="21">
        <v>649</v>
      </c>
      <c r="K33" s="55" t="s">
        <v>57</v>
      </c>
      <c r="L33" s="58">
        <v>430</v>
      </c>
      <c r="M33" s="59">
        <f t="shared" si="0"/>
        <v>860</v>
      </c>
      <c r="N33" s="60">
        <v>15</v>
      </c>
      <c r="O33" s="59">
        <f t="shared" si="1"/>
        <v>731</v>
      </c>
      <c r="P33" s="57" t="s">
        <v>82</v>
      </c>
      <c r="Q33" s="57" t="s">
        <v>83</v>
      </c>
      <c r="R33" s="57" t="s">
        <v>84</v>
      </c>
      <c r="S33" s="54" t="s">
        <v>204</v>
      </c>
    </row>
    <row r="34" spans="1:19" ht="18" customHeight="1" x14ac:dyDescent="0.25">
      <c r="A34" s="46">
        <v>29</v>
      </c>
      <c r="B34" s="47" t="s">
        <v>205</v>
      </c>
      <c r="C34" s="47" t="s">
        <v>206</v>
      </c>
      <c r="D34" s="48" t="s">
        <v>18</v>
      </c>
      <c r="E34" s="48" t="s">
        <v>118</v>
      </c>
      <c r="F34" s="49" t="s">
        <v>207</v>
      </c>
      <c r="G34" s="49" t="s">
        <v>28</v>
      </c>
      <c r="H34" s="14">
        <v>1</v>
      </c>
      <c r="I34" s="50" t="s">
        <v>56</v>
      </c>
      <c r="J34" s="16">
        <v>279</v>
      </c>
      <c r="K34" s="48" t="s">
        <v>57</v>
      </c>
      <c r="L34" s="51">
        <v>80</v>
      </c>
      <c r="M34" s="15">
        <f t="shared" si="0"/>
        <v>80</v>
      </c>
      <c r="N34" s="52">
        <v>25</v>
      </c>
      <c r="O34" s="15">
        <f t="shared" si="1"/>
        <v>60</v>
      </c>
      <c r="P34" s="50" t="s">
        <v>208</v>
      </c>
      <c r="Q34" s="50" t="s">
        <v>209</v>
      </c>
      <c r="R34" s="50" t="s">
        <v>210</v>
      </c>
      <c r="S34" s="47" t="s">
        <v>211</v>
      </c>
    </row>
    <row r="35" spans="1:19" ht="18" customHeight="1" x14ac:dyDescent="0.25">
      <c r="A35" s="53">
        <v>30</v>
      </c>
      <c r="B35" s="54" t="s">
        <v>212</v>
      </c>
      <c r="C35" s="54" t="s">
        <v>213</v>
      </c>
      <c r="D35" s="55" t="s">
        <v>20</v>
      </c>
      <c r="E35" s="55" t="s">
        <v>66</v>
      </c>
      <c r="F35" s="56" t="s">
        <v>67</v>
      </c>
      <c r="G35" s="56" t="s">
        <v>26</v>
      </c>
      <c r="H35" s="19">
        <v>4</v>
      </c>
      <c r="I35" s="57" t="s">
        <v>56</v>
      </c>
      <c r="J35" s="21">
        <v>39.9</v>
      </c>
      <c r="K35" s="55" t="s">
        <v>75</v>
      </c>
      <c r="L35" s="58">
        <v>39.9</v>
      </c>
      <c r="M35" s="59">
        <f t="shared" si="0"/>
        <v>159.6</v>
      </c>
      <c r="N35" s="60">
        <v>0</v>
      </c>
      <c r="O35" s="59">
        <f t="shared" si="1"/>
        <v>159.6</v>
      </c>
      <c r="P35" s="57" t="s">
        <v>214</v>
      </c>
      <c r="Q35" s="57" t="s">
        <v>215</v>
      </c>
      <c r="R35" s="57" t="s">
        <v>216</v>
      </c>
      <c r="S35" s="54" t="s">
        <v>217</v>
      </c>
    </row>
    <row r="36" spans="1:19" ht="24" customHeight="1" x14ac:dyDescent="0.25">
      <c r="A36" s="69" t="s">
        <v>218</v>
      </c>
      <c r="B36" s="69"/>
      <c r="C36" s="69"/>
      <c r="D36" s="69"/>
      <c r="E36" s="69"/>
      <c r="F36" s="69"/>
      <c r="G36" s="69"/>
      <c r="H36" s="69"/>
      <c r="I36" s="69"/>
      <c r="J36" s="69"/>
      <c r="K36" s="69"/>
      <c r="L36" s="69"/>
      <c r="M36" s="61">
        <f>SUM(M6:M35)</f>
        <v>69588.100000000006</v>
      </c>
      <c r="N36" s="12"/>
      <c r="O36" s="61">
        <f>SUM(O6:O35)</f>
        <v>58292.6</v>
      </c>
      <c r="P36" s="12"/>
      <c r="Q36" s="12"/>
      <c r="R36" s="12"/>
      <c r="S36" s="12"/>
    </row>
    <row r="38" spans="1:19" ht="27.75" customHeight="1" x14ac:dyDescent="0.25">
      <c r="A38" s="70" t="s">
        <v>219</v>
      </c>
      <c r="B38" s="70"/>
      <c r="C38" s="70"/>
      <c r="D38" s="70"/>
      <c r="E38" s="70"/>
      <c r="F38" s="70"/>
      <c r="G38" s="70"/>
      <c r="H38" s="70"/>
      <c r="I38" s="70"/>
      <c r="J38" s="70"/>
      <c r="K38" s="70"/>
      <c r="L38" s="70"/>
      <c r="M38" s="70"/>
      <c r="N38" s="70"/>
      <c r="O38" s="70"/>
      <c r="P38" s="70"/>
      <c r="Q38" s="70"/>
      <c r="R38" s="70"/>
      <c r="S38" s="70"/>
    </row>
  </sheetData>
  <mergeCells count="5">
    <mergeCell ref="A2:S2"/>
    <mergeCell ref="A3:K3"/>
    <mergeCell ref="L3:S3"/>
    <mergeCell ref="A36:L36"/>
    <mergeCell ref="A38:S38"/>
  </mergeCells>
  <conditionalFormatting sqref="F6:F35">
    <cfRule type="expression" dxfId="6" priority="7">
      <formula>F6="Reparaturbedürftig"</formula>
    </cfRule>
    <cfRule type="expression" dxfId="5" priority="8">
      <formula>F6="Defekt / Abschreiben"</formula>
    </cfRule>
  </conditionalFormatting>
  <conditionalFormatting sqref="G6:G35">
    <cfRule type="expression" dxfId="4" priority="2">
      <formula>G6="Aktiv"</formula>
    </cfRule>
    <cfRule type="expression" dxfId="3" priority="3">
      <formula>G6="In Reparatur"</formula>
    </cfRule>
    <cfRule type="expression" dxfId="2" priority="4">
      <formula>G6="Ausgemustert"</formula>
    </cfRule>
    <cfRule type="expression" dxfId="1" priority="5">
      <formula>G6="Defekt / Abschreiben"</formula>
    </cfRule>
    <cfRule type="expression" dxfId="0" priority="6">
      <formula>G6="Reserviert"</formula>
    </cfRule>
  </conditionalFormatting>
  <conditionalFormatting sqref="M6:M35">
    <cfRule type="colorScale" priority="9">
      <colorScale>
        <cfvo type="min"/>
        <cfvo type="percentile" val="50"/>
        <cfvo type="max"/>
        <color rgb="FFFFAAAA"/>
        <color rgb="FFFFFFFF"/>
        <color rgb="FFAAFFAA"/>
      </colorScale>
    </cfRule>
  </conditionalFormatting>
  <pageMargins left="0.75" right="0.75" top="1" bottom="1" header="0.511811023622047" footer="0.511811023622047"/>
  <pageSetup paperSize="9" orientation="portrait" horizontalDpi="300" verticalDpi="300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xr:uid="{00000000-0002-0000-0100-000000000000}">
          <x14:formula1>
            <xm:f>EINSTELLUNGEN!$A$4:$A$11</xm:f>
          </x14:formula1>
          <x14:formula2>
            <xm:f>0</xm:f>
          </x14:formula2>
          <xm:sqref>D6:D55</xm:sqref>
        </x14:dataValidation>
        <x14:dataValidation type="list" allowBlank="1" xr:uid="{00000000-0002-0000-0100-000001000000}">
          <x14:formula1>
            <xm:f>EINSTELLUNGEN!$C$4:$C$13</xm:f>
          </x14:formula1>
          <x14:formula2>
            <xm:f>0</xm:f>
          </x14:formula2>
          <xm:sqref>E6:E55</xm:sqref>
        </x14:dataValidation>
        <x14:dataValidation type="list" allowBlank="1" xr:uid="{00000000-0002-0000-0100-000002000000}">
          <x14:formula1>
            <xm:f>EINSTELLUNGEN!$E$4:$E$9</xm:f>
          </x14:formula1>
          <x14:formula2>
            <xm:f>0</xm:f>
          </x14:formula2>
          <xm:sqref>F6:F55</xm:sqref>
        </x14:dataValidation>
        <x14:dataValidation type="list" allowBlank="1" xr:uid="{00000000-0002-0000-0100-000003000000}">
          <x14:formula1>
            <xm:f>EINSTELLUNGEN!$G$4:$G$9</xm:f>
          </x14:formula1>
          <x14:formula2>
            <xm:f>0</xm:f>
          </x14:formula2>
          <xm:sqref>G6:G55</xm:sqref>
        </x14:dataValidation>
        <x14:dataValidation type="list" allowBlank="1" xr:uid="{00000000-0002-0000-0100-000004000000}">
          <x14:formula1>
            <xm:f>EINSTELLUNGEN!$I$4:$I$7</xm:f>
          </x14:formula1>
          <x14:formula2>
            <xm:f>0</xm:f>
          </x14:formula2>
          <xm:sqref>K6:K55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555770"/>
  </sheetPr>
  <dimension ref="A1:J16"/>
  <sheetViews>
    <sheetView showGridLines="0" zoomScaleNormal="100" workbookViewId="0"/>
  </sheetViews>
  <sheetFormatPr baseColWidth="10" defaultColWidth="8.7109375" defaultRowHeight="15" x14ac:dyDescent="0.25"/>
  <cols>
    <col min="1" max="1" width="22" customWidth="1"/>
    <col min="3" max="3" width="22" customWidth="1"/>
    <col min="5" max="5" width="18" customWidth="1"/>
    <col min="7" max="7" width="18" customWidth="1"/>
    <col min="9" max="9" width="22" customWidth="1"/>
  </cols>
  <sheetData>
    <row r="1" spans="1:10" ht="27.75" customHeight="1" x14ac:dyDescent="0.25">
      <c r="A1" s="71" t="s">
        <v>220</v>
      </c>
      <c r="B1" s="71"/>
      <c r="C1" s="71"/>
      <c r="D1" s="71"/>
      <c r="E1" s="71"/>
      <c r="F1" s="71"/>
      <c r="G1" s="71"/>
      <c r="H1" s="71"/>
    </row>
    <row r="3" spans="1:10" x14ac:dyDescent="0.25">
      <c r="A3" s="62" t="s">
        <v>7</v>
      </c>
      <c r="C3" s="62" t="s">
        <v>221</v>
      </c>
      <c r="E3" s="62" t="s">
        <v>39</v>
      </c>
      <c r="G3" s="62" t="s">
        <v>23</v>
      </c>
      <c r="I3" s="62" t="s">
        <v>222</v>
      </c>
    </row>
    <row r="4" spans="1:10" x14ac:dyDescent="0.25">
      <c r="A4" s="63" t="s">
        <v>13</v>
      </c>
      <c r="C4" s="63" t="s">
        <v>66</v>
      </c>
      <c r="E4" s="63" t="s">
        <v>223</v>
      </c>
      <c r="G4" s="63" t="s">
        <v>26</v>
      </c>
      <c r="I4" s="63" t="s">
        <v>75</v>
      </c>
    </row>
    <row r="5" spans="1:10" x14ac:dyDescent="0.25">
      <c r="A5" s="64" t="s">
        <v>14</v>
      </c>
      <c r="C5" s="64" t="s">
        <v>54</v>
      </c>
      <c r="E5" s="64" t="s">
        <v>55</v>
      </c>
      <c r="G5" s="64" t="s">
        <v>27</v>
      </c>
      <c r="I5" s="64" t="s">
        <v>57</v>
      </c>
    </row>
    <row r="6" spans="1:10" x14ac:dyDescent="0.25">
      <c r="A6" s="63" t="s">
        <v>15</v>
      </c>
      <c r="C6" s="63" t="s">
        <v>88</v>
      </c>
      <c r="E6" s="63" t="s">
        <v>67</v>
      </c>
      <c r="G6" s="63" t="s">
        <v>28</v>
      </c>
      <c r="I6" s="63" t="s">
        <v>224</v>
      </c>
    </row>
    <row r="7" spans="1:10" x14ac:dyDescent="0.25">
      <c r="A7" s="64" t="s">
        <v>16</v>
      </c>
      <c r="C7" s="64" t="s">
        <v>145</v>
      </c>
      <c r="E7" s="64" t="s">
        <v>119</v>
      </c>
      <c r="G7" s="64" t="s">
        <v>29</v>
      </c>
      <c r="I7" s="64" t="s">
        <v>225</v>
      </c>
    </row>
    <row r="8" spans="1:10" x14ac:dyDescent="0.25">
      <c r="A8" s="63" t="s">
        <v>17</v>
      </c>
      <c r="C8" s="63" t="s">
        <v>171</v>
      </c>
      <c r="E8" s="63" t="s">
        <v>207</v>
      </c>
      <c r="G8" s="63" t="s">
        <v>30</v>
      </c>
    </row>
    <row r="9" spans="1:10" x14ac:dyDescent="0.25">
      <c r="A9" s="64" t="s">
        <v>18</v>
      </c>
      <c r="C9" s="64" t="s">
        <v>118</v>
      </c>
      <c r="E9" s="64" t="s">
        <v>226</v>
      </c>
      <c r="G9" s="64" t="s">
        <v>31</v>
      </c>
    </row>
    <row r="10" spans="1:10" x14ac:dyDescent="0.25">
      <c r="A10" s="63" t="s">
        <v>19</v>
      </c>
      <c r="C10" s="63" t="s">
        <v>152</v>
      </c>
    </row>
    <row r="11" spans="1:10" x14ac:dyDescent="0.25">
      <c r="A11" s="64" t="s">
        <v>20</v>
      </c>
      <c r="C11" s="64" t="s">
        <v>74</v>
      </c>
    </row>
    <row r="12" spans="1:10" x14ac:dyDescent="0.25">
      <c r="C12" s="63" t="s">
        <v>114</v>
      </c>
    </row>
    <row r="13" spans="1:10" x14ac:dyDescent="0.25">
      <c r="C13" s="64" t="s">
        <v>227</v>
      </c>
    </row>
    <row r="16" spans="1:10" ht="24" customHeight="1" x14ac:dyDescent="0.25">
      <c r="A16" s="72" t="s">
        <v>228</v>
      </c>
      <c r="B16" s="72"/>
      <c r="C16" s="72"/>
      <c r="D16" s="72"/>
      <c r="E16" s="72"/>
      <c r="F16" s="72"/>
      <c r="G16" s="72"/>
      <c r="H16" s="72"/>
      <c r="I16" s="72"/>
      <c r="J16" s="72"/>
    </row>
  </sheetData>
  <mergeCells count="2">
    <mergeCell ref="A1:H1"/>
    <mergeCell ref="A16:J16"/>
  </mergeCells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ÜBERSICHT</vt:lpstr>
      <vt:lpstr>INVENTURLISTE</vt:lpstr>
      <vt:lpstr>EINSTELLUNGEN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Sergio Jiménez Canales</cp:lastModifiedBy>
  <cp:revision>1</cp:revision>
  <dcterms:created xsi:type="dcterms:W3CDTF">2026-08-27T08:12:16Z</dcterms:created>
  <dcterms:modified xsi:type="dcterms:W3CDTF">2026-09-02T08:58:08Z</dcterms:modified>
  <dc:language>en-US</dc:language>
</cp:coreProperties>
</file>