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Übersicht" sheetId="1" state="visible" r:id="rId3"/>
    <sheet name="Gruppentabellen" sheetId="2" state="visible" r:id="rId4"/>
    <sheet name="Spielplan" sheetId="3" state="visible" r:id="rId5"/>
    <sheet name="Finalrunde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<sst xmlns="http://schemas.openxmlformats.org/spreadsheetml/2006/main" count="167" uniqueCount="100">
  <si>
    <t xml:space="preserve">  FUSSBALL – TURNIERPLAN 2026</t>
  </si>
  <si>
    <t xml:space="preserve">  Gruppenphase (Jeder gegen Jeden) · Halbfinale · Spiel um Platz 3 · Finale</t>
  </si>
  <si>
    <t xml:space="preserve">  TURNIER-ECKDATEN</t>
  </si>
  <si>
    <t xml:space="preserve">Turniername</t>
  </si>
  <si>
    <t xml:space="preserve">Sommer-Cup 2026</t>
  </si>
  <si>
    <t xml:space="preserve">Datum</t>
  </si>
  <si>
    <t xml:space="preserve">Samstag, 18. Juli 2026</t>
  </si>
  <si>
    <t xml:space="preserve">Austragungsort</t>
  </si>
  <si>
    <t xml:space="preserve">Sportpark Musterstadt, Musterstraße 1</t>
  </si>
  <si>
    <t xml:space="preserve">Veranstalter</t>
  </si>
  <si>
    <t xml:space="preserve">Musterverein 2000 e. V.</t>
  </si>
  <si>
    <t xml:space="preserve">Modus</t>
  </si>
  <si>
    <t xml:space="preserve">2 Gruppen à 4 Mannschaften</t>
  </si>
  <si>
    <t xml:space="preserve">Anzahl Mannschaften</t>
  </si>
  <si>
    <t xml:space="preserve">  PUNKTEREGELN</t>
  </si>
  <si>
    <t xml:space="preserve">Sieg</t>
  </si>
  <si>
    <t xml:space="preserve">Unentschieden</t>
  </si>
  <si>
    <t xml:space="preserve">Niederlage</t>
  </si>
  <si>
    <t xml:space="preserve">  TURNIERSTATUS  ·  automatisch</t>
  </si>
  <si>
    <t xml:space="preserve">Gespielte Gruppenspiele</t>
  </si>
  <si>
    <t xml:space="preserve">Tabellenführer Gruppe A</t>
  </si>
  <si>
    <t xml:space="preserve">Tabellenführer Gruppe B</t>
  </si>
  <si>
    <t xml:space="preserve">Turniersieger</t>
  </si>
  <si>
    <t xml:space="preserve">  LEGENDE &amp; KURZANLEITUNG</t>
  </si>
  <si>
    <t xml:space="preserve">Eingabefeld</t>
  </si>
  <si>
    <t xml:space="preserve">Gelb = hier eintragen (Namen, Ergebnisse, Eckdaten).</t>
  </si>
  <si>
    <t xml:space="preserve">Automatik</t>
  </si>
  <si>
    <t xml:space="preserve">Weiß/Grün = wird berechnet – bitte nicht überschreiben.</t>
  </si>
  <si>
    <t xml:space="preserve">1.  In »Gruppentabellen« die 8 Mannschaftsnamen eintragen (Gruppe A &amp; B).</t>
  </si>
  <si>
    <t xml:space="preserve">2.  In »Spielplan« Anstoßzeiten, Felder und Ergebnisse (Tore) erfassen.</t>
  </si>
  <si>
    <t xml:space="preserve">3.  Die Gruppentabellen berechnen Punkte, Tordifferenz und Platzierung automatisch.</t>
  </si>
  <si>
    <t xml:space="preserve">4.  In »Finalrunde« ziehen Halbfinale, Platz 3 und Finale die qualifizierten Teams selbst.</t>
  </si>
  <si>
    <t xml:space="preserve">5.  Bei Unentschieden im K.-o.: Sieger in der gelben Spalte »n. E.« wählen.</t>
  </si>
  <si>
    <t xml:space="preserve">Hinweis: Alle Namen, Orte und Ergebnisse sind Beispieldaten und können überschrieben werden.</t>
  </si>
  <si>
    <t xml:space="preserve">  GRUPPENTABELLEN</t>
  </si>
  <si>
    <t xml:space="preserve">  Rangfolge automatisch nach: Punkte → Tordifferenz → erzielte Tore</t>
  </si>
  <si>
    <t xml:space="preserve">  GRUPPE A</t>
  </si>
  <si>
    <t xml:space="preserve">Pl.</t>
  </si>
  <si>
    <t xml:space="preserve">Mannschaft</t>
  </si>
  <si>
    <t xml:space="preserve">Sp</t>
  </si>
  <si>
    <t xml:space="preserve">S</t>
  </si>
  <si>
    <t xml:space="preserve">U</t>
  </si>
  <si>
    <t xml:space="preserve">N</t>
  </si>
  <si>
    <t xml:space="preserve">Tore</t>
  </si>
  <si>
    <t xml:space="preserve">Gegentore</t>
  </si>
  <si>
    <t xml:space="preserve">Diff</t>
  </si>
  <si>
    <t xml:space="preserve">Pkt</t>
  </si>
  <si>
    <t xml:space="preserve">Sortierwert</t>
  </si>
  <si>
    <t xml:space="preserve">FC Adler</t>
  </si>
  <si>
    <t xml:space="preserve">SV Falken</t>
  </si>
  <si>
    <t xml:space="preserve">TuS Löwen</t>
  </si>
  <si>
    <t xml:space="preserve">SC Panther</t>
  </si>
  <si>
    <t xml:space="preserve">  GRUPPE B</t>
  </si>
  <si>
    <t xml:space="preserve">VfL Wölfe</t>
  </si>
  <si>
    <t xml:space="preserve">FC Bären</t>
  </si>
  <si>
    <t xml:space="preserve">SG Habichte</t>
  </si>
  <si>
    <t xml:space="preserve">TSV Luchse</t>
  </si>
  <si>
    <t xml:space="preserve">  Nur die gelben Namensfelder ausfüllen – Punkte, Tordifferenz und Platz berechnen sich selbst.</t>
  </si>
  <si>
    <t xml:space="preserve">  SPIELPLAN · GRUPPENPHASE</t>
  </si>
  <si>
    <t xml:space="preserve">  Paarungen sind fest hinterlegt (Jeder gegen Jeden). Nur Anstoß, Feld und Tore eintragen.</t>
  </si>
  <si>
    <t xml:space="preserve">Nr.</t>
  </si>
  <si>
    <t xml:space="preserve">Spieltag</t>
  </si>
  <si>
    <t xml:space="preserve">Anstoß</t>
  </si>
  <si>
    <t xml:space="preserve">Feld</t>
  </si>
  <si>
    <t xml:space="preserve">Gruppe</t>
  </si>
  <si>
    <t xml:space="preserve">Heim</t>
  </si>
  <si>
    <t xml:space="preserve">Gast</t>
  </si>
  <si>
    <t xml:space="preserve">Tore Heim</t>
  </si>
  <si>
    <t xml:space="preserve">Tore Gast</t>
  </si>
  <si>
    <t xml:space="preserve">Ergebnis</t>
  </si>
  <si>
    <t xml:space="preserve">1. Spieltag</t>
  </si>
  <si>
    <t xml:space="preserve">09:00</t>
  </si>
  <si>
    <t xml:space="preserve">Feld 1</t>
  </si>
  <si>
    <t xml:space="preserve">A</t>
  </si>
  <si>
    <t xml:space="preserve">Feld 2</t>
  </si>
  <si>
    <t xml:space="preserve">B</t>
  </si>
  <si>
    <t xml:space="preserve">09:20</t>
  </si>
  <si>
    <t xml:space="preserve">2. Spieltag</t>
  </si>
  <si>
    <t xml:space="preserve">09:40</t>
  </si>
  <si>
    <t xml:space="preserve">10:00</t>
  </si>
  <si>
    <t xml:space="preserve">3. Spieltag</t>
  </si>
  <si>
    <t xml:space="preserve">10:20</t>
  </si>
  <si>
    <t xml:space="preserve">10:40</t>
  </si>
  <si>
    <t xml:space="preserve">  Heim/Gast werden aus den Gruppentabellen übernommen. Gelbe Felder = Eingabe.</t>
  </si>
  <si>
    <t xml:space="preserve">  FINALRUNDE · K.-O.-SYSTEM</t>
  </si>
  <si>
    <t xml:space="preserve">  Teilnehmer qualifizieren sich automatisch aus den Gruppentabellen.</t>
  </si>
  <si>
    <t xml:space="preserve">  HALBFINALE</t>
  </si>
  <si>
    <t xml:space="preserve">Partie</t>
  </si>
  <si>
    <t xml:space="preserve">Sieger n. E.</t>
  </si>
  <si>
    <t xml:space="preserve">Weiter / Sieger</t>
  </si>
  <si>
    <t xml:space="preserve">Halbfinale 1</t>
  </si>
  <si>
    <t xml:space="preserve">11:15</t>
  </si>
  <si>
    <t xml:space="preserve">Halbfinale 2</t>
  </si>
  <si>
    <t xml:space="preserve">  SPIEL UM PLATZ 3  &amp;  FINALE</t>
  </si>
  <si>
    <t xml:space="preserve">Spiel um Platz 3</t>
  </si>
  <si>
    <t xml:space="preserve">12:15</t>
  </si>
  <si>
    <t xml:space="preserve">FINALE</t>
  </si>
  <si>
    <t xml:space="preserve">13:00</t>
  </si>
  <si>
    <t xml:space="preserve">  🏆 TURNIERSIEGER 2026</t>
  </si>
  <si>
    <t xml:space="preserve">  Bei Unentschieden im K.-o.-Spiel den Sieger nach Elfmeterschießen in der gelben Spalte »Sieger n. E.« wählen.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</si>
</sst>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2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Calibri"/>
      <family val="0"/>
      <charset val="1"/>
    </font>
    <font>
      <sz val="10.5"/>
      <color rgb="FFC7D6E5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color rgb="FF1B2733"/>
      <name val="Calibri"/>
      <family val="0"/>
      <charset val="1"/>
    </font>
    <font>
      <sz val="11"/>
      <color rgb="FF1B2733"/>
      <name val="Calibri"/>
      <family val="0"/>
      <charset val="1"/>
    </font>
    <font>
      <b val="true"/>
      <sz val="11"/>
      <color rgb="FF2FA36B"/>
      <name val="Calibri"/>
      <family val="0"/>
      <charset val="1"/>
    </font>
    <font>
      <b val="true"/>
      <sz val="10"/>
      <color rgb="FF1B2733"/>
      <name val="Calibri"/>
      <family val="0"/>
      <charset val="1"/>
    </font>
    <font>
      <sz val="10.5"/>
      <color rgb="FF1B2733"/>
      <name val="Calibri"/>
      <family val="0"/>
      <charset val="1"/>
    </font>
    <font>
      <b val="true"/>
      <sz val="10"/>
      <color rgb="FF2FA36B"/>
      <name val="Calibri"/>
      <family val="0"/>
      <charset val="1"/>
    </font>
    <font>
      <i val="true"/>
      <sz val="9.5"/>
      <color rgb="FF6B7B8C"/>
      <name val="Calibri"/>
      <family val="0"/>
      <charset val="1"/>
    </font>
    <font>
      <b val="true"/>
      <sz val="18"/>
      <color rgb="FFFFFFFF"/>
      <name val="Calibri"/>
      <family val="0"/>
      <charset val="1"/>
    </font>
    <font>
      <sz val="10"/>
      <color rgb="FFC7D6E5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b val="true"/>
      <sz val="10.5"/>
      <color rgb="FF1B3A57"/>
      <name val="Calibri"/>
      <family val="0"/>
      <charset val="1"/>
    </font>
    <font>
      <sz val="8"/>
      <color rgb="FF6B7B8C"/>
      <name val="Calibri"/>
      <family val="0"/>
      <charset val="1"/>
    </font>
    <font>
      <b val="true"/>
      <sz val="11"/>
      <color rgb="FF1B3A57"/>
      <name val="Calibri"/>
      <family val="0"/>
      <charset val="1"/>
    </font>
    <font>
      <sz val="9"/>
      <color rgb="FF6B7B8C"/>
      <name val="Calibri"/>
      <family val="0"/>
      <charset val="1"/>
    </font>
    <font>
      <b val="true"/>
      <sz val="11"/>
      <color rgb="FF27567E"/>
      <name val="Calibri"/>
      <family val="0"/>
      <charset val="1"/>
    </font>
    <font>
      <b val="true"/>
      <sz val="11"/>
      <color rgb="FFC8A24B"/>
      <name val="Calibri"/>
      <family val="0"/>
      <charset val="1"/>
    </font>
    <font>
      <b val="true"/>
      <sz val="13"/>
      <color rgb="FF3B2E00"/>
      <name val="Calibri"/>
      <family val="0"/>
      <charset val="1"/>
    </font>
    <font>
      <b val="true"/>
      <sz val="14"/>
      <color rgb="FF1B3A57"/>
      <name val="Calibri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1B3A57"/>
        <bgColor rgb="FF1B2733"/>
      </patternFill>
    </fill>
    <fill>
      <patternFill patternType="solid">
        <fgColor rgb="FF27567E"/>
        <bgColor rgb="FF1B3A57"/>
      </patternFill>
    </fill>
    <fill>
      <patternFill patternType="solid">
        <fgColor rgb="FFEAF0F6"/>
        <bgColor rgb="FFF5F8FB"/>
      </patternFill>
    </fill>
    <fill>
      <patternFill patternType="solid">
        <fgColor rgb="FFFFF6D5"/>
        <bgColor rgb="FFFBF3DA"/>
      </patternFill>
    </fill>
    <fill>
      <patternFill patternType="solid">
        <fgColor rgb="FFFFFFFF"/>
        <bgColor rgb="FFF5F8FB"/>
      </patternFill>
    </fill>
    <fill>
      <patternFill patternType="solid">
        <fgColor rgb="FFD9F0E4"/>
        <bgColor rgb="FFDCE6EF"/>
      </patternFill>
    </fill>
    <fill>
      <patternFill patternType="solid">
        <fgColor rgb="FFDCE6EF"/>
        <bgColor rgb="FFD9F0E4"/>
      </patternFill>
    </fill>
    <fill>
      <patternFill patternType="solid">
        <fgColor rgb="FFF5F8FB"/>
        <bgColor rgb="FFFFFFFF"/>
      </patternFill>
    </fill>
    <fill>
      <patternFill patternType="solid">
        <fgColor rgb="FFC8A24B"/>
        <bgColor rgb="FFFF9900"/>
      </patternFill>
    </fill>
    <fill>
      <patternFill patternType="solid">
        <fgColor rgb="FFFBF3DA"/>
        <bgColor rgb="FFFFF6D5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D6E2"/>
      </left>
      <right style="thin">
        <color rgb="FFC9D6E2"/>
      </right>
      <top style="thin">
        <color rgb="FFC9D6E2"/>
      </top>
      <bottom style="thin">
        <color rgb="FFC9D6E2"/>
      </bottom>
      <diagonal/>
    </border>
    <border diagonalUp="false" diagonalDown="false">
      <left style="thin">
        <color rgb="FFC8A24B"/>
      </left>
      <right/>
      <top style="thin">
        <color rgb="FFC8A24B"/>
      </top>
      <bottom style="thin">
        <color rgb="FFC8A24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9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9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9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1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4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D6E2"/>
      <rgbColor rgb="FF6B7B8C"/>
      <rgbColor rgb="FF9999FF"/>
      <rgbColor rgb="FF993366"/>
      <rgbColor rgb="FFFFF6D5"/>
      <rgbColor rgb="FFEAF0F6"/>
      <rgbColor rgb="FF660066"/>
      <rgbColor rgb="FFFF8080"/>
      <rgbColor rgb="FF0066CC"/>
      <rgbColor rgb="FFC7D6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EF"/>
      <rgbColor rgb="FFD9F0E4"/>
      <rgbColor rgb="FFFBF3DA"/>
      <rgbColor rgb="FF99CCFF"/>
      <rgbColor rgb="FFFF99CC"/>
      <rgbColor rgb="FFCC99FF"/>
      <rgbColor rgb="FFF5F8FB"/>
      <rgbColor rgb="FF3366FF"/>
      <rgbColor rgb="FF33CCCC"/>
      <rgbColor rgb="FF99CC00"/>
      <rgbColor rgb="FFFFCC00"/>
      <rgbColor rgb="FFFF9900"/>
      <rgbColor rgb="FFFF6600"/>
      <rgbColor rgb="FF666699"/>
      <rgbColor rgb="FFC8A24B"/>
      <rgbColor rgb="FF1B3A57"/>
      <rgbColor rgb="FF2FA36B"/>
      <rgbColor rgb="FF003300"/>
      <rgbColor rgb="FF3B2E00"/>
      <rgbColor rgb="FF993300"/>
      <rgbColor rgb="FF993366"/>
      <rgbColor rgb="FF27567E"/>
      <rgbColor rgb="FF1B27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G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5" activeCellId="0" sqref="C5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4"/>
    <col collapsed="false" customWidth="true" hidden="false" outlineLevel="0" max="3" min="3" style="0" width="44"/>
    <col collapsed="false" customWidth="true" hidden="false" outlineLevel="0" max="7" min="4" style="0" width="4"/>
  </cols>
  <sheetData>
    <row r="1" customFormat="false" ht="39.75" hidden="false" customHeight="true" outlineLevel="0" collapsed="false">
      <c r="B1" s="1" t="s">
        <v>0</v>
      </c>
      <c r="C1" s="1"/>
      <c r="D1" s="1"/>
      <c r="E1" s="1"/>
      <c r="F1" s="1"/>
      <c r="G1" s="1"/>
    </row>
    <row r="2" customFormat="false" ht="18" hidden="false" customHeight="true" outlineLevel="0" collapsed="false">
      <c r="B2" s="2" t="s">
        <v>1</v>
      </c>
      <c r="C2" s="2"/>
      <c r="D2" s="2"/>
      <c r="E2" s="2"/>
      <c r="F2" s="2"/>
      <c r="G2" s="2"/>
    </row>
    <row r="4" customFormat="false" ht="21.75" hidden="false" customHeight="true" outlineLevel="0" collapsed="false">
      <c r="B4" s="3" t="s">
        <v>2</v>
      </c>
      <c r="C4" s="3"/>
      <c r="D4" s="3"/>
      <c r="E4" s="3"/>
      <c r="F4" s="3"/>
      <c r="G4" s="3"/>
    </row>
    <row r="5" customFormat="false" ht="18.75" hidden="false" customHeight="true" outlineLevel="0" collapsed="false">
      <c r="B5" s="4" t="s">
        <v>3</v>
      </c>
      <c r="C5" s="5" t="s">
        <v>4</v>
      </c>
    </row>
    <row r="6" customFormat="false" ht="18.75" hidden="false" customHeight="true" outlineLevel="0" collapsed="false">
      <c r="B6" s="4" t="s">
        <v>5</v>
      </c>
      <c r="C6" s="5" t="s">
        <v>6</v>
      </c>
    </row>
    <row r="7" customFormat="false" ht="18.75" hidden="false" customHeight="true" outlineLevel="0" collapsed="false">
      <c r="B7" s="4" t="s">
        <v>7</v>
      </c>
      <c r="C7" s="5" t="s">
        <v>8</v>
      </c>
    </row>
    <row r="8" customFormat="false" ht="18.75" hidden="false" customHeight="true" outlineLevel="0" collapsed="false">
      <c r="B8" s="4" t="s">
        <v>9</v>
      </c>
      <c r="C8" s="5" t="s">
        <v>10</v>
      </c>
    </row>
    <row r="9" customFormat="false" ht="18.75" hidden="false" customHeight="true" outlineLevel="0" collapsed="false">
      <c r="B9" s="4" t="s">
        <v>11</v>
      </c>
      <c r="C9" s="5" t="s">
        <v>12</v>
      </c>
    </row>
    <row r="10" customFormat="false" ht="18.75" hidden="false" customHeight="true" outlineLevel="0" collapsed="false">
      <c r="B10" s="4" t="s">
        <v>13</v>
      </c>
      <c r="C10" s="5" t="n">
        <v>8</v>
      </c>
    </row>
    <row r="12" customFormat="false" ht="21.75" hidden="false" customHeight="true" outlineLevel="0" collapsed="false">
      <c r="B12" s="3" t="s">
        <v>14</v>
      </c>
      <c r="C12" s="3"/>
      <c r="D12" s="3"/>
      <c r="E12" s="3"/>
      <c r="F12" s="3"/>
      <c r="G12" s="3"/>
    </row>
    <row r="13" customFormat="false" ht="18.75" hidden="false" customHeight="true" outlineLevel="0" collapsed="false">
      <c r="B13" s="4" t="s">
        <v>15</v>
      </c>
      <c r="C13" s="5" t="n">
        <v>3</v>
      </c>
    </row>
    <row r="14" customFormat="false" ht="18.75" hidden="false" customHeight="true" outlineLevel="0" collapsed="false">
      <c r="B14" s="4" t="s">
        <v>16</v>
      </c>
      <c r="C14" s="5" t="n">
        <v>1</v>
      </c>
    </row>
    <row r="15" customFormat="false" ht="18.75" hidden="false" customHeight="true" outlineLevel="0" collapsed="false">
      <c r="B15" s="4" t="s">
        <v>17</v>
      </c>
      <c r="C15" s="5" t="n">
        <v>0</v>
      </c>
    </row>
    <row r="17" customFormat="false" ht="21.75" hidden="false" customHeight="true" outlineLevel="0" collapsed="false">
      <c r="B17" s="3" t="s">
        <v>18</v>
      </c>
      <c r="C17" s="3"/>
      <c r="D17" s="3"/>
      <c r="E17" s="3"/>
      <c r="F17" s="3"/>
      <c r="G17" s="3"/>
    </row>
    <row r="18" customFormat="false" ht="18.75" hidden="false" customHeight="true" outlineLevel="0" collapsed="false">
      <c r="B18" s="4" t="s">
        <v>19</v>
      </c>
      <c r="C18" s="6" t="str">
        <f aca="false">SUMPRODUCT(ISNUMBER(Spielplan!$I$4:$I$15)*ISNUMBER(Spielplan!$J$4:$J$15))&amp;" von 12"</f>
        <v>12 von 12</v>
      </c>
    </row>
    <row r="19" customFormat="false" ht="18.75" hidden="false" customHeight="true" outlineLevel="0" collapsed="false">
      <c r="B19" s="4" t="s">
        <v>20</v>
      </c>
      <c r="C19" s="6" t="str">
        <f aca="false">INDEX(Gruppentabellen!$C$6:$C$9,MATCH(1,Gruppentabellen!$B$6:$B$9,0))</f>
        <v>FC Adler</v>
      </c>
    </row>
    <row r="20" customFormat="false" ht="18.75" hidden="false" customHeight="true" outlineLevel="0" collapsed="false">
      <c r="B20" s="4" t="s">
        <v>21</v>
      </c>
      <c r="C20" s="6" t="str">
        <f aca="false">INDEX(Gruppentabellen!$C$13:$C$16,MATCH(1,Gruppentabellen!$B$13:$B$16,0))</f>
        <v>VfL Wölfe</v>
      </c>
    </row>
    <row r="21" customFormat="false" ht="18.75" hidden="false" customHeight="true" outlineLevel="0" collapsed="false">
      <c r="B21" s="4" t="s">
        <v>22</v>
      </c>
      <c r="C21" s="7" t="str">
        <f aca="false">IF(Finalrunde!$J$12="","noch offen",Finalrunde!$J$12)</f>
        <v>FC Adler</v>
      </c>
    </row>
    <row r="23" customFormat="false" ht="21.75" hidden="false" customHeight="true" outlineLevel="0" collapsed="false">
      <c r="B23" s="3" t="s">
        <v>23</v>
      </c>
      <c r="C23" s="3"/>
      <c r="D23" s="3"/>
      <c r="E23" s="3"/>
      <c r="F23" s="3"/>
      <c r="G23" s="3"/>
    </row>
    <row r="24" customFormat="false" ht="15" hidden="false" customHeight="false" outlineLevel="0" collapsed="false">
      <c r="B24" s="8" t="s">
        <v>24</v>
      </c>
      <c r="C24" s="9" t="s">
        <v>25</v>
      </c>
      <c r="D24" s="9"/>
      <c r="E24" s="9"/>
      <c r="F24" s="9"/>
      <c r="G24" s="9"/>
    </row>
    <row r="25" customFormat="false" ht="15" hidden="false" customHeight="false" outlineLevel="0" collapsed="false">
      <c r="B25" s="10" t="s">
        <v>26</v>
      </c>
      <c r="C25" s="9" t="s">
        <v>27</v>
      </c>
      <c r="D25" s="9"/>
      <c r="E25" s="9"/>
      <c r="F25" s="9"/>
      <c r="G25" s="9"/>
    </row>
    <row r="26" customFormat="false" ht="16.5" hidden="false" customHeight="true" outlineLevel="0" collapsed="false">
      <c r="B26" s="9" t="s">
        <v>28</v>
      </c>
      <c r="C26" s="9"/>
      <c r="D26" s="9"/>
      <c r="E26" s="9"/>
      <c r="F26" s="9"/>
      <c r="G26" s="9"/>
    </row>
    <row r="27" customFormat="false" ht="16.5" hidden="false" customHeight="true" outlineLevel="0" collapsed="false">
      <c r="B27" s="9" t="s">
        <v>29</v>
      </c>
      <c r="C27" s="9"/>
      <c r="D27" s="9"/>
      <c r="E27" s="9"/>
      <c r="F27" s="9"/>
      <c r="G27" s="9"/>
    </row>
    <row r="28" customFormat="false" ht="16.5" hidden="false" customHeight="true" outlineLevel="0" collapsed="false">
      <c r="B28" s="9" t="s">
        <v>30</v>
      </c>
      <c r="C28" s="9"/>
      <c r="D28" s="9"/>
      <c r="E28" s="9"/>
      <c r="F28" s="9"/>
      <c r="G28" s="9"/>
    </row>
    <row r="29" customFormat="false" ht="16.5" hidden="false" customHeight="true" outlineLevel="0" collapsed="false">
      <c r="B29" s="9" t="s">
        <v>31</v>
      </c>
      <c r="C29" s="9"/>
      <c r="D29" s="9"/>
      <c r="E29" s="9"/>
      <c r="F29" s="9"/>
      <c r="G29" s="9"/>
    </row>
    <row r="30" customFormat="false" ht="16.5" hidden="false" customHeight="true" outlineLevel="0" collapsed="false">
      <c r="B30" s="9" t="s">
        <v>32</v>
      </c>
      <c r="C30" s="9"/>
      <c r="D30" s="9"/>
      <c r="E30" s="9"/>
      <c r="F30" s="9"/>
      <c r="G30" s="9"/>
    </row>
    <row r="32" customFormat="false" ht="15" hidden="false" customHeight="false" outlineLevel="0" collapsed="false">
      <c r="B32" s="11" t="s">
        <v>33</v>
      </c>
      <c r="C32" s="11"/>
      <c r="D32" s="11"/>
      <c r="E32" s="11"/>
      <c r="F32" s="11"/>
      <c r="G32" s="11"/>
    </row>
  </sheetData>
  <mergeCells count="14">
    <mergeCell ref="B1:G1"/>
    <mergeCell ref="B2:G2"/>
    <mergeCell ref="B4:G4"/>
    <mergeCell ref="B12:G12"/>
    <mergeCell ref="B17:G17"/>
    <mergeCell ref="B23:G23"/>
    <mergeCell ref="C24:G24"/>
    <mergeCell ref="C25:G25"/>
    <mergeCell ref="B26:G26"/>
    <mergeCell ref="B27:G27"/>
    <mergeCell ref="B28:G28"/>
    <mergeCell ref="B29:G29"/>
    <mergeCell ref="B30:G30"/>
    <mergeCell ref="B32:G3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M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"/>
    <col collapsed="false" customWidth="true" hidden="false" outlineLevel="0" max="3" min="3" style="0" width="24"/>
    <col collapsed="false" customWidth="true" hidden="false" outlineLevel="0" max="7" min="4" style="0" width="5.51"/>
    <col collapsed="false" customWidth="true" hidden="false" outlineLevel="0" max="8" min="8" style="0" width="7"/>
    <col collapsed="false" customWidth="true" hidden="false" outlineLevel="0" max="9" min="9" style="0" width="9.51"/>
    <col collapsed="false" customWidth="true" hidden="false" outlineLevel="0" max="11" min="10" style="0" width="7"/>
    <col collapsed="false" customWidth="true" hidden="false" outlineLevel="0" max="12" min="12" style="0" width="2"/>
    <col collapsed="false" customWidth="true" hidden="true" outlineLevel="0" max="13" min="13" style="0" width="11"/>
  </cols>
  <sheetData>
    <row r="1" customFormat="false" ht="33.75" hidden="false" customHeight="true" outlineLevel="0" collapsed="false">
      <c r="B1" s="12" t="s">
        <v>34</v>
      </c>
      <c r="C1" s="12"/>
      <c r="D1" s="12"/>
      <c r="E1" s="12"/>
      <c r="F1" s="12"/>
      <c r="G1" s="12"/>
      <c r="H1" s="12"/>
      <c r="I1" s="12"/>
      <c r="J1" s="12"/>
      <c r="K1" s="12"/>
    </row>
    <row r="2" customFormat="false" ht="16.5" hidden="false" customHeight="true" outlineLevel="0" collapsed="false">
      <c r="B2" s="13" t="s">
        <v>35</v>
      </c>
      <c r="C2" s="13"/>
      <c r="D2" s="13"/>
      <c r="E2" s="13"/>
      <c r="F2" s="13"/>
      <c r="G2" s="13"/>
      <c r="H2" s="13"/>
      <c r="I2" s="13"/>
      <c r="J2" s="13"/>
      <c r="K2" s="13"/>
    </row>
    <row r="4" customFormat="false" ht="19.5" hidden="false" customHeight="true" outlineLevel="0" collapsed="false">
      <c r="B4" s="14" t="s">
        <v>36</v>
      </c>
      <c r="C4" s="14"/>
      <c r="D4" s="14"/>
      <c r="E4" s="14"/>
      <c r="F4" s="14"/>
      <c r="G4" s="14"/>
      <c r="H4" s="14"/>
      <c r="I4" s="14"/>
      <c r="J4" s="14"/>
      <c r="K4" s="14"/>
    </row>
    <row r="5" customFormat="false" ht="18" hidden="false" customHeight="true" outlineLevel="0" collapsed="false">
      <c r="B5" s="15" t="s">
        <v>37</v>
      </c>
      <c r="C5" s="15" t="s">
        <v>38</v>
      </c>
      <c r="D5" s="15" t="s">
        <v>39</v>
      </c>
      <c r="E5" s="15" t="s">
        <v>40</v>
      </c>
      <c r="F5" s="15" t="s">
        <v>41</v>
      </c>
      <c r="G5" s="15" t="s">
        <v>42</v>
      </c>
      <c r="H5" s="15" t="s">
        <v>43</v>
      </c>
      <c r="I5" s="15" t="s">
        <v>44</v>
      </c>
      <c r="J5" s="15" t="s">
        <v>45</v>
      </c>
      <c r="K5" s="15" t="s">
        <v>46</v>
      </c>
      <c r="M5" s="16" t="s">
        <v>47</v>
      </c>
    </row>
    <row r="6" customFormat="false" ht="18" hidden="false" customHeight="true" outlineLevel="0" collapsed="false">
      <c r="B6" s="17" t="n">
        <f aca="false">RANK(M6,$M$6:$M$9,0)</f>
        <v>1</v>
      </c>
      <c r="C6" s="18" t="s">
        <v>48</v>
      </c>
      <c r="D6" s="19" t="n">
        <f aca="false">COUNTIFS(Spielplan!$G$4:$G$15,$C6,Spielplan!$I$4:$I$15,"&gt;=0",Spielplan!$J$4:$J$15,"&gt;=0")+COUNTIFS(Spielplan!$H$4:$H$15,$C6,Spielplan!$I$4:$I$15,"&gt;=0",Spielplan!$J$4:$J$15,"&gt;=0")</f>
        <v>3</v>
      </c>
      <c r="E6" s="19" t="n">
        <f aca="false">SUMPRODUCT((Spielplan!$G$4:$G$15=$C6)*ISNUMBER(Spielplan!$I$4:$I$15)*ISNUMBER(Spielplan!$J$4:$J$15)*(Spielplan!$I$4:$I$15&gt;Spielplan!$J$4:$J$15))+SUMPRODUCT((Spielplan!$H$4:$H$15=$C6)*ISNUMBER(Spielplan!$I$4:$I$15)*ISNUMBER(Spielplan!$J$4:$J$15)*(Spielplan!$J$4:$J$15&gt;Spielplan!$I$4:$I$15))</f>
        <v>3</v>
      </c>
      <c r="F6" s="19" t="n">
        <f aca="false">SUMPRODUCT(((Spielplan!$G$4:$G$15=$C6)+(Spielplan!$H$4:$H$15=$C6))*ISNUMBER(Spielplan!$I$4:$I$15)*ISNUMBER(Spielplan!$J$4:$J$15)*(Spielplan!$I$4:$I$15=Spielplan!$J$4:$J$15))</f>
        <v>0</v>
      </c>
      <c r="G6" s="19" t="n">
        <f aca="false">D6-E6-F6</f>
        <v>0</v>
      </c>
      <c r="H6" s="19" t="n">
        <f aca="false">SUMIFS(Spielplan!$I$4:$I$15,Spielplan!$G$4:$G$15,$C6)+SUMIFS(Spielplan!$J$4:$J$15,Spielplan!$H$4:$H$15,$C6)</f>
        <v>6</v>
      </c>
      <c r="I6" s="19" t="n">
        <f aca="false">SUMIFS(Spielplan!$J$4:$J$15,Spielplan!$G$4:$G$15,$C6)+SUMIFS(Spielplan!$I$4:$I$15,Spielplan!$H$4:$H$15,$C6)</f>
        <v>2</v>
      </c>
      <c r="J6" s="19" t="n">
        <f aca="false">H6-I6</f>
        <v>4</v>
      </c>
      <c r="K6" s="17" t="n">
        <f aca="false">E6*Übersicht!$C$13+F6*Übersicht!$C$14</f>
        <v>9</v>
      </c>
      <c r="M6" s="20" t="n">
        <f aca="false">K6*1000000+(J6+500)*1000+H6*10+(9-6)</f>
        <v>9504063</v>
      </c>
    </row>
    <row r="7" customFormat="false" ht="18" hidden="false" customHeight="true" outlineLevel="0" collapsed="false">
      <c r="B7" s="21" t="n">
        <f aca="false">RANK(M7,$M$6:$M$9,0)</f>
        <v>2</v>
      </c>
      <c r="C7" s="18" t="s">
        <v>49</v>
      </c>
      <c r="D7" s="22" t="n">
        <f aca="false">COUNTIFS(Spielplan!$G$4:$G$15,$C7,Spielplan!$I$4:$I$15,"&gt;=0",Spielplan!$J$4:$J$15,"&gt;=0")+COUNTIFS(Spielplan!$H$4:$H$15,$C7,Spielplan!$I$4:$I$15,"&gt;=0",Spielplan!$J$4:$J$15,"&gt;=0")</f>
        <v>3</v>
      </c>
      <c r="E7" s="22" t="n">
        <f aca="false">SUMPRODUCT((Spielplan!$G$4:$G$15=$C7)*ISNUMBER(Spielplan!$I$4:$I$15)*ISNUMBER(Spielplan!$J$4:$J$15)*(Spielplan!$I$4:$I$15&gt;Spielplan!$J$4:$J$15))+SUMPRODUCT((Spielplan!$H$4:$H$15=$C7)*ISNUMBER(Spielplan!$I$4:$I$15)*ISNUMBER(Spielplan!$J$4:$J$15)*(Spielplan!$J$4:$J$15&gt;Spielplan!$I$4:$I$15))</f>
        <v>0</v>
      </c>
      <c r="F7" s="22" t="n">
        <f aca="false">SUMPRODUCT(((Spielplan!$G$4:$G$15=$C7)+(Spielplan!$H$4:$H$15=$C7))*ISNUMBER(Spielplan!$I$4:$I$15)*ISNUMBER(Spielplan!$J$4:$J$15)*(Spielplan!$I$4:$I$15=Spielplan!$J$4:$J$15))</f>
        <v>2</v>
      </c>
      <c r="G7" s="22" t="n">
        <f aca="false">D7-E7-F7</f>
        <v>1</v>
      </c>
      <c r="H7" s="22" t="n">
        <f aca="false">SUMIFS(Spielplan!$I$4:$I$15,Spielplan!$G$4:$G$15,$C7)+SUMIFS(Spielplan!$J$4:$J$15,Spielplan!$H$4:$H$15,$C7)</f>
        <v>4</v>
      </c>
      <c r="I7" s="22" t="n">
        <f aca="false">SUMIFS(Spielplan!$J$4:$J$15,Spielplan!$G$4:$G$15,$C7)+SUMIFS(Spielplan!$I$4:$I$15,Spielplan!$H$4:$H$15,$C7)</f>
        <v>5</v>
      </c>
      <c r="J7" s="22" t="n">
        <f aca="false">H7-I7</f>
        <v>-1</v>
      </c>
      <c r="K7" s="21" t="n">
        <f aca="false">E7*Übersicht!$C$13+F7*Übersicht!$C$14</f>
        <v>2</v>
      </c>
      <c r="M7" s="20" t="n">
        <f aca="false">K7*1000000+(J7+500)*1000+H7*10+(9-7)</f>
        <v>2499042</v>
      </c>
    </row>
    <row r="8" customFormat="false" ht="18" hidden="false" customHeight="true" outlineLevel="0" collapsed="false">
      <c r="B8" s="17" t="n">
        <f aca="false">RANK(M8,$M$6:$M$9,0)</f>
        <v>4</v>
      </c>
      <c r="C8" s="18" t="s">
        <v>50</v>
      </c>
      <c r="D8" s="19" t="n">
        <f aca="false">COUNTIFS(Spielplan!$G$4:$G$15,$C8,Spielplan!$I$4:$I$15,"&gt;=0",Spielplan!$J$4:$J$15,"&gt;=0")+COUNTIFS(Spielplan!$H$4:$H$15,$C8,Spielplan!$I$4:$I$15,"&gt;=0",Spielplan!$J$4:$J$15,"&gt;=0")</f>
        <v>3</v>
      </c>
      <c r="E8" s="19" t="n">
        <f aca="false">SUMPRODUCT((Spielplan!$G$4:$G$15=$C8)*ISNUMBER(Spielplan!$I$4:$I$15)*ISNUMBER(Spielplan!$J$4:$J$15)*(Spielplan!$I$4:$I$15&gt;Spielplan!$J$4:$J$15))+SUMPRODUCT((Spielplan!$H$4:$H$15=$C8)*ISNUMBER(Spielplan!$I$4:$I$15)*ISNUMBER(Spielplan!$J$4:$J$15)*(Spielplan!$J$4:$J$15&gt;Spielplan!$I$4:$I$15))</f>
        <v>0</v>
      </c>
      <c r="F8" s="19" t="n">
        <f aca="false">SUMPRODUCT(((Spielplan!$G$4:$G$15=$C8)+(Spielplan!$H$4:$H$15=$C8))*ISNUMBER(Spielplan!$I$4:$I$15)*ISNUMBER(Spielplan!$J$4:$J$15)*(Spielplan!$I$4:$I$15=Spielplan!$J$4:$J$15))</f>
        <v>2</v>
      </c>
      <c r="G8" s="19" t="n">
        <f aca="false">D8-E8-F8</f>
        <v>1</v>
      </c>
      <c r="H8" s="19" t="n">
        <f aca="false">SUMIFS(Spielplan!$I$4:$I$15,Spielplan!$G$4:$G$15,$C8)+SUMIFS(Spielplan!$J$4:$J$15,Spielplan!$H$4:$H$15,$C8)</f>
        <v>2</v>
      </c>
      <c r="I8" s="19" t="n">
        <f aca="false">SUMIFS(Spielplan!$J$4:$J$15,Spielplan!$G$4:$G$15,$C8)+SUMIFS(Spielplan!$I$4:$I$15,Spielplan!$H$4:$H$15,$C8)</f>
        <v>4</v>
      </c>
      <c r="J8" s="19" t="n">
        <f aca="false">H8-I8</f>
        <v>-2</v>
      </c>
      <c r="K8" s="17" t="n">
        <f aca="false">E8*Übersicht!$C$13+F8*Übersicht!$C$14</f>
        <v>2</v>
      </c>
      <c r="M8" s="20" t="n">
        <f aca="false">K8*1000000+(J8+500)*1000+H8*10+(9-8)</f>
        <v>2498021</v>
      </c>
    </row>
    <row r="9" customFormat="false" ht="18" hidden="false" customHeight="true" outlineLevel="0" collapsed="false">
      <c r="B9" s="21" t="n">
        <f aca="false">RANK(M9,$M$6:$M$9,0)</f>
        <v>3</v>
      </c>
      <c r="C9" s="18" t="s">
        <v>51</v>
      </c>
      <c r="D9" s="22" t="n">
        <f aca="false">COUNTIFS(Spielplan!$G$4:$G$15,$C9,Spielplan!$I$4:$I$15,"&gt;=0",Spielplan!$J$4:$J$15,"&gt;=0")+COUNTIFS(Spielplan!$H$4:$H$15,$C9,Spielplan!$I$4:$I$15,"&gt;=0",Spielplan!$J$4:$J$15,"&gt;=0")</f>
        <v>3</v>
      </c>
      <c r="E9" s="22" t="n">
        <f aca="false">SUMPRODUCT((Spielplan!$G$4:$G$15=$C9)*ISNUMBER(Spielplan!$I$4:$I$15)*ISNUMBER(Spielplan!$J$4:$J$15)*(Spielplan!$I$4:$I$15&gt;Spielplan!$J$4:$J$15))+SUMPRODUCT((Spielplan!$H$4:$H$15=$C9)*ISNUMBER(Spielplan!$I$4:$I$15)*ISNUMBER(Spielplan!$J$4:$J$15)*(Spielplan!$J$4:$J$15&gt;Spielplan!$I$4:$I$15))</f>
        <v>0</v>
      </c>
      <c r="F9" s="22" t="n">
        <f aca="false">SUMPRODUCT(((Spielplan!$G$4:$G$15=$C9)+(Spielplan!$H$4:$H$15=$C9))*ISNUMBER(Spielplan!$I$4:$I$15)*ISNUMBER(Spielplan!$J$4:$J$15)*(Spielplan!$I$4:$I$15=Spielplan!$J$4:$J$15))</f>
        <v>2</v>
      </c>
      <c r="G9" s="22" t="n">
        <f aca="false">D9-E9-F9</f>
        <v>1</v>
      </c>
      <c r="H9" s="22" t="n">
        <f aca="false">SUMIFS(Spielplan!$I$4:$I$15,Spielplan!$G$4:$G$15,$C9)+SUMIFS(Spielplan!$J$4:$J$15,Spielplan!$H$4:$H$15,$C9)</f>
        <v>2</v>
      </c>
      <c r="I9" s="22" t="n">
        <f aca="false">SUMIFS(Spielplan!$J$4:$J$15,Spielplan!$G$4:$G$15,$C9)+SUMIFS(Spielplan!$I$4:$I$15,Spielplan!$H$4:$H$15,$C9)</f>
        <v>3</v>
      </c>
      <c r="J9" s="22" t="n">
        <f aca="false">H9-I9</f>
        <v>-1</v>
      </c>
      <c r="K9" s="21" t="n">
        <f aca="false">E9*Übersicht!$C$13+F9*Übersicht!$C$14</f>
        <v>2</v>
      </c>
      <c r="M9" s="20" t="n">
        <f aca="false">K9*1000000+(J9+500)*1000+H9*10+(9-9)</f>
        <v>2499020</v>
      </c>
    </row>
    <row r="11" customFormat="false" ht="19.5" hidden="false" customHeight="true" outlineLevel="0" collapsed="false">
      <c r="B11" s="14" t="s">
        <v>52</v>
      </c>
      <c r="C11" s="14"/>
      <c r="D11" s="14"/>
      <c r="E11" s="14"/>
      <c r="F11" s="14"/>
      <c r="G11" s="14"/>
      <c r="H11" s="14"/>
      <c r="I11" s="14"/>
      <c r="J11" s="14"/>
      <c r="K11" s="14"/>
    </row>
    <row r="12" customFormat="false" ht="18" hidden="false" customHeight="true" outlineLevel="0" collapsed="false">
      <c r="B12" s="15" t="s">
        <v>37</v>
      </c>
      <c r="C12" s="15" t="s">
        <v>38</v>
      </c>
      <c r="D12" s="15" t="s">
        <v>39</v>
      </c>
      <c r="E12" s="15" t="s">
        <v>40</v>
      </c>
      <c r="F12" s="15" t="s">
        <v>41</v>
      </c>
      <c r="G12" s="15" t="s">
        <v>42</v>
      </c>
      <c r="H12" s="15" t="s">
        <v>43</v>
      </c>
      <c r="I12" s="15" t="s">
        <v>44</v>
      </c>
      <c r="J12" s="15" t="s">
        <v>45</v>
      </c>
      <c r="K12" s="15" t="s">
        <v>46</v>
      </c>
      <c r="M12" s="16" t="s">
        <v>47</v>
      </c>
    </row>
    <row r="13" customFormat="false" ht="18" hidden="false" customHeight="true" outlineLevel="0" collapsed="false">
      <c r="B13" s="17" t="n">
        <f aca="false">RANK(M13,$M$13:$M$16,0)</f>
        <v>1</v>
      </c>
      <c r="C13" s="18" t="s">
        <v>53</v>
      </c>
      <c r="D13" s="19" t="n">
        <f aca="false">COUNTIFS(Spielplan!$G$4:$G$15,$C13,Spielplan!$I$4:$I$15,"&gt;=0",Spielplan!$J$4:$J$15,"&gt;=0")+COUNTIFS(Spielplan!$H$4:$H$15,$C13,Spielplan!$I$4:$I$15,"&gt;=0",Spielplan!$J$4:$J$15,"&gt;=0")</f>
        <v>3</v>
      </c>
      <c r="E13" s="19" t="n">
        <f aca="false">SUMPRODUCT((Spielplan!$G$4:$G$15=$C13)*ISNUMBER(Spielplan!$I$4:$I$15)*ISNUMBER(Spielplan!$J$4:$J$15)*(Spielplan!$I$4:$I$15&gt;Spielplan!$J$4:$J$15))+SUMPRODUCT((Spielplan!$H$4:$H$15=$C13)*ISNUMBER(Spielplan!$I$4:$I$15)*ISNUMBER(Spielplan!$J$4:$J$15)*(Spielplan!$J$4:$J$15&gt;Spielplan!$I$4:$I$15))</f>
        <v>2</v>
      </c>
      <c r="F13" s="19" t="n">
        <f aca="false">SUMPRODUCT(((Spielplan!$G$4:$G$15=$C13)+(Spielplan!$H$4:$H$15=$C13))*ISNUMBER(Spielplan!$I$4:$I$15)*ISNUMBER(Spielplan!$J$4:$J$15)*(Spielplan!$I$4:$I$15=Spielplan!$J$4:$J$15))</f>
        <v>1</v>
      </c>
      <c r="G13" s="19" t="n">
        <f aca="false">D13-E13-F13</f>
        <v>0</v>
      </c>
      <c r="H13" s="19" t="n">
        <f aca="false">SUMIFS(Spielplan!$I$4:$I$15,Spielplan!$G$4:$G$15,$C13)+SUMIFS(Spielplan!$J$4:$J$15,Spielplan!$H$4:$H$15,$C13)</f>
        <v>6</v>
      </c>
      <c r="I13" s="19" t="n">
        <f aca="false">SUMIFS(Spielplan!$J$4:$J$15,Spielplan!$G$4:$G$15,$C13)+SUMIFS(Spielplan!$I$4:$I$15,Spielplan!$H$4:$H$15,$C13)</f>
        <v>3</v>
      </c>
      <c r="J13" s="19" t="n">
        <f aca="false">H13-I13</f>
        <v>3</v>
      </c>
      <c r="K13" s="17" t="n">
        <f aca="false">E13*Übersicht!$C$13+F13*Übersicht!$C$14</f>
        <v>7</v>
      </c>
      <c r="M13" s="20" t="n">
        <f aca="false">K13*1000000+(J13+500)*1000+H13*10+(16-13)</f>
        <v>7503063</v>
      </c>
    </row>
    <row r="14" customFormat="false" ht="18" hidden="false" customHeight="true" outlineLevel="0" collapsed="false">
      <c r="B14" s="21" t="n">
        <f aca="false">RANK(M14,$M$13:$M$16,0)</f>
        <v>3</v>
      </c>
      <c r="C14" s="18" t="s">
        <v>54</v>
      </c>
      <c r="D14" s="22" t="n">
        <f aca="false">COUNTIFS(Spielplan!$G$4:$G$15,$C14,Spielplan!$I$4:$I$15,"&gt;=0",Spielplan!$J$4:$J$15,"&gt;=0")+COUNTIFS(Spielplan!$H$4:$H$15,$C14,Spielplan!$I$4:$I$15,"&gt;=0",Spielplan!$J$4:$J$15,"&gt;=0")</f>
        <v>3</v>
      </c>
      <c r="E14" s="22" t="n">
        <f aca="false">SUMPRODUCT((Spielplan!$G$4:$G$15=$C14)*ISNUMBER(Spielplan!$I$4:$I$15)*ISNUMBER(Spielplan!$J$4:$J$15)*(Spielplan!$I$4:$I$15&gt;Spielplan!$J$4:$J$15))+SUMPRODUCT((Spielplan!$H$4:$H$15=$C14)*ISNUMBER(Spielplan!$I$4:$I$15)*ISNUMBER(Spielplan!$J$4:$J$15)*(Spielplan!$J$4:$J$15&gt;Spielplan!$I$4:$I$15))</f>
        <v>0</v>
      </c>
      <c r="F14" s="22" t="n">
        <f aca="false">SUMPRODUCT(((Spielplan!$G$4:$G$15=$C14)+(Spielplan!$H$4:$H$15=$C14))*ISNUMBER(Spielplan!$I$4:$I$15)*ISNUMBER(Spielplan!$J$4:$J$15)*(Spielplan!$I$4:$I$15=Spielplan!$J$4:$J$15))</f>
        <v>2</v>
      </c>
      <c r="G14" s="22" t="n">
        <f aca="false">D14-E14-F14</f>
        <v>1</v>
      </c>
      <c r="H14" s="22" t="n">
        <f aca="false">SUMIFS(Spielplan!$I$4:$I$15,Spielplan!$G$4:$G$15,$C14)+SUMIFS(Spielplan!$J$4:$J$15,Spielplan!$H$4:$H$15,$C14)</f>
        <v>3</v>
      </c>
      <c r="I14" s="22" t="n">
        <f aca="false">SUMIFS(Spielplan!$J$4:$J$15,Spielplan!$G$4:$G$15,$C14)+SUMIFS(Spielplan!$I$4:$I$15,Spielplan!$H$4:$H$15,$C14)</f>
        <v>4</v>
      </c>
      <c r="J14" s="22" t="n">
        <f aca="false">H14-I14</f>
        <v>-1</v>
      </c>
      <c r="K14" s="21" t="n">
        <f aca="false">E14*Übersicht!$C$13+F14*Übersicht!$C$14</f>
        <v>2</v>
      </c>
      <c r="M14" s="20" t="n">
        <f aca="false">K14*1000000+(J14+500)*1000+H14*10+(16-14)</f>
        <v>2499032</v>
      </c>
    </row>
    <row r="15" customFormat="false" ht="18" hidden="false" customHeight="true" outlineLevel="0" collapsed="false">
      <c r="B15" s="17" t="n">
        <f aca="false">RANK(M15,$M$13:$M$16,0)</f>
        <v>4</v>
      </c>
      <c r="C15" s="18" t="s">
        <v>55</v>
      </c>
      <c r="D15" s="19" t="n">
        <f aca="false">COUNTIFS(Spielplan!$G$4:$G$15,$C15,Spielplan!$I$4:$I$15,"&gt;=0",Spielplan!$J$4:$J$15,"&gt;=0")+COUNTIFS(Spielplan!$H$4:$H$15,$C15,Spielplan!$I$4:$I$15,"&gt;=0",Spielplan!$J$4:$J$15,"&gt;=0")</f>
        <v>3</v>
      </c>
      <c r="E15" s="19" t="n">
        <f aca="false">SUMPRODUCT((Spielplan!$G$4:$G$15=$C15)*ISNUMBER(Spielplan!$I$4:$I$15)*ISNUMBER(Spielplan!$J$4:$J$15)*(Spielplan!$I$4:$I$15&gt;Spielplan!$J$4:$J$15))+SUMPRODUCT((Spielplan!$H$4:$H$15=$C15)*ISNUMBER(Spielplan!$I$4:$I$15)*ISNUMBER(Spielplan!$J$4:$J$15)*(Spielplan!$J$4:$J$15&gt;Spielplan!$I$4:$I$15))</f>
        <v>0</v>
      </c>
      <c r="F15" s="19" t="n">
        <f aca="false">SUMPRODUCT(((Spielplan!$G$4:$G$15=$C15)+(Spielplan!$H$4:$H$15=$C15))*ISNUMBER(Spielplan!$I$4:$I$15)*ISNUMBER(Spielplan!$J$4:$J$15)*(Spielplan!$I$4:$I$15=Spielplan!$J$4:$J$15))</f>
        <v>1</v>
      </c>
      <c r="G15" s="19" t="n">
        <f aca="false">D15-E15-F15</f>
        <v>2</v>
      </c>
      <c r="H15" s="19" t="n">
        <f aca="false">SUMIFS(Spielplan!$I$4:$I$15,Spielplan!$G$4:$G$15,$C15)+SUMIFS(Spielplan!$J$4:$J$15,Spielplan!$H$4:$H$15,$C15)</f>
        <v>4</v>
      </c>
      <c r="I15" s="19" t="n">
        <f aca="false">SUMIFS(Spielplan!$J$4:$J$15,Spielplan!$G$4:$G$15,$C15)+SUMIFS(Spielplan!$I$4:$I$15,Spielplan!$H$4:$H$15,$C15)</f>
        <v>7</v>
      </c>
      <c r="J15" s="19" t="n">
        <f aca="false">H15-I15</f>
        <v>-3</v>
      </c>
      <c r="K15" s="17" t="n">
        <f aca="false">E15*Übersicht!$C$13+F15*Übersicht!$C$14</f>
        <v>1</v>
      </c>
      <c r="M15" s="20" t="n">
        <f aca="false">K15*1000000+(J15+500)*1000+H15*10+(16-15)</f>
        <v>1497041</v>
      </c>
    </row>
    <row r="16" customFormat="false" ht="18" hidden="false" customHeight="true" outlineLevel="0" collapsed="false">
      <c r="B16" s="21" t="n">
        <f aca="false">RANK(M16,$M$13:$M$16,0)</f>
        <v>2</v>
      </c>
      <c r="C16" s="18" t="s">
        <v>56</v>
      </c>
      <c r="D16" s="22" t="n">
        <f aca="false">COUNTIFS(Spielplan!$G$4:$G$15,$C16,Spielplan!$I$4:$I$15,"&gt;=0",Spielplan!$J$4:$J$15,"&gt;=0")+COUNTIFS(Spielplan!$H$4:$H$15,$C16,Spielplan!$I$4:$I$15,"&gt;=0",Spielplan!$J$4:$J$15,"&gt;=0")</f>
        <v>3</v>
      </c>
      <c r="E16" s="22" t="n">
        <f aca="false">SUMPRODUCT((Spielplan!$G$4:$G$15=$C16)*ISNUMBER(Spielplan!$I$4:$I$15)*ISNUMBER(Spielplan!$J$4:$J$15)*(Spielplan!$I$4:$I$15&gt;Spielplan!$J$4:$J$15))+SUMPRODUCT((Spielplan!$H$4:$H$15=$C16)*ISNUMBER(Spielplan!$I$4:$I$15)*ISNUMBER(Spielplan!$J$4:$J$15)*(Spielplan!$J$4:$J$15&gt;Spielplan!$I$4:$I$15))</f>
        <v>2</v>
      </c>
      <c r="F16" s="22" t="n">
        <f aca="false">SUMPRODUCT(((Spielplan!$G$4:$G$15=$C16)+(Spielplan!$H$4:$H$15=$C16))*ISNUMBER(Spielplan!$I$4:$I$15)*ISNUMBER(Spielplan!$J$4:$J$15)*(Spielplan!$I$4:$I$15=Spielplan!$J$4:$J$15))</f>
        <v>0</v>
      </c>
      <c r="G16" s="22" t="n">
        <f aca="false">D16-E16-F16</f>
        <v>1</v>
      </c>
      <c r="H16" s="22" t="n">
        <f aca="false">SUMIFS(Spielplan!$I$4:$I$15,Spielplan!$G$4:$G$15,$C16)+SUMIFS(Spielplan!$J$4:$J$15,Spielplan!$H$4:$H$15,$C16)</f>
        <v>6</v>
      </c>
      <c r="I16" s="22" t="n">
        <f aca="false">SUMIFS(Spielplan!$J$4:$J$15,Spielplan!$G$4:$G$15,$C16)+SUMIFS(Spielplan!$I$4:$I$15,Spielplan!$H$4:$H$15,$C16)</f>
        <v>5</v>
      </c>
      <c r="J16" s="22" t="n">
        <f aca="false">H16-I16</f>
        <v>1</v>
      </c>
      <c r="K16" s="21" t="n">
        <f aca="false">E16*Übersicht!$C$13+F16*Übersicht!$C$14</f>
        <v>6</v>
      </c>
      <c r="M16" s="20" t="n">
        <f aca="false">K16*1000000+(J16+500)*1000+H16*10+(16-16)</f>
        <v>6501060</v>
      </c>
    </row>
    <row r="18" customFormat="false" ht="15" hidden="false" customHeight="false" outlineLevel="0" collapsed="false">
      <c r="B18" s="23" t="s">
        <v>57</v>
      </c>
      <c r="C18" s="23"/>
      <c r="D18" s="23"/>
      <c r="E18" s="23"/>
      <c r="F18" s="23"/>
      <c r="G18" s="23"/>
      <c r="H18" s="23"/>
      <c r="I18" s="23"/>
      <c r="J18" s="23"/>
      <c r="K18" s="23"/>
    </row>
  </sheetData>
  <mergeCells count="5">
    <mergeCell ref="B1:K1"/>
    <mergeCell ref="B2:K2"/>
    <mergeCell ref="B4:K4"/>
    <mergeCell ref="B11:K11"/>
    <mergeCell ref="B18:K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K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4" min="3" style="0" width="9"/>
    <col collapsed="false" customWidth="true" hidden="false" outlineLevel="0" max="6" min="5" style="0" width="8"/>
    <col collapsed="false" customWidth="true" hidden="false" outlineLevel="0" max="8" min="7" style="0" width="20"/>
    <col collapsed="false" customWidth="true" hidden="false" outlineLevel="0" max="10" min="9" style="0" width="9.51"/>
    <col collapsed="false" customWidth="true" hidden="false" outlineLevel="0" max="11" min="11" style="0" width="10"/>
  </cols>
  <sheetData>
    <row r="1" customFormat="false" ht="33.75" hidden="false" customHeight="true" outlineLevel="0" collapsed="false">
      <c r="B1" s="12" t="s">
        <v>58</v>
      </c>
      <c r="C1" s="12"/>
      <c r="D1" s="12"/>
      <c r="E1" s="12"/>
      <c r="F1" s="12"/>
      <c r="G1" s="12"/>
      <c r="H1" s="12"/>
      <c r="I1" s="12"/>
      <c r="J1" s="12"/>
      <c r="K1" s="12"/>
    </row>
    <row r="2" customFormat="false" ht="16.5" hidden="false" customHeight="true" outlineLevel="0" collapsed="false">
      <c r="B2" s="13" t="s">
        <v>59</v>
      </c>
      <c r="C2" s="13"/>
      <c r="D2" s="13"/>
      <c r="E2" s="13"/>
      <c r="F2" s="13"/>
      <c r="G2" s="13"/>
      <c r="H2" s="13"/>
      <c r="I2" s="13"/>
      <c r="J2" s="13"/>
      <c r="K2" s="13"/>
    </row>
    <row r="3" customFormat="false" ht="25.5" hidden="false" customHeight="true" outlineLevel="0" collapsed="false">
      <c r="B3" s="24" t="s">
        <v>60</v>
      </c>
      <c r="C3" s="24" t="s">
        <v>61</v>
      </c>
      <c r="D3" s="24" t="s">
        <v>62</v>
      </c>
      <c r="E3" s="24" t="s">
        <v>63</v>
      </c>
      <c r="F3" s="24" t="s">
        <v>64</v>
      </c>
      <c r="G3" s="24" t="s">
        <v>65</v>
      </c>
      <c r="H3" s="24" t="s">
        <v>66</v>
      </c>
      <c r="I3" s="24" t="s">
        <v>67</v>
      </c>
      <c r="J3" s="24" t="s">
        <v>68</v>
      </c>
      <c r="K3" s="24" t="s">
        <v>69</v>
      </c>
    </row>
    <row r="4" customFormat="false" ht="18.75" hidden="false" customHeight="true" outlineLevel="0" collapsed="false">
      <c r="B4" s="17" t="n">
        <v>1</v>
      </c>
      <c r="C4" s="25" t="s">
        <v>70</v>
      </c>
      <c r="D4" s="25" t="s">
        <v>71</v>
      </c>
      <c r="E4" s="19" t="s">
        <v>72</v>
      </c>
      <c r="F4" s="26" t="s">
        <v>73</v>
      </c>
      <c r="G4" s="6" t="str">
        <f aca="false">Gruppentabellen!$C$6</f>
        <v>FC Adler</v>
      </c>
      <c r="H4" s="6" t="str">
        <f aca="false">Gruppentabellen!$C$7</f>
        <v>SV Falken</v>
      </c>
      <c r="I4" s="25" t="n">
        <v>2</v>
      </c>
      <c r="J4" s="25" t="n">
        <v>1</v>
      </c>
      <c r="K4" s="17" t="str">
        <f aca="false">IF(AND(ISNUMBER(I4),ISNUMBER(J4)),I4&amp;":"&amp;J4,"–")</f>
        <v>2:1</v>
      </c>
    </row>
    <row r="5" customFormat="false" ht="18.75" hidden="false" customHeight="true" outlineLevel="0" collapsed="false">
      <c r="B5" s="21" t="n">
        <v>2</v>
      </c>
      <c r="C5" s="25" t="s">
        <v>70</v>
      </c>
      <c r="D5" s="25" t="s">
        <v>71</v>
      </c>
      <c r="E5" s="22" t="s">
        <v>74</v>
      </c>
      <c r="F5" s="27" t="s">
        <v>75</v>
      </c>
      <c r="G5" s="28" t="str">
        <f aca="false">Gruppentabellen!$C$13</f>
        <v>VfL Wölfe</v>
      </c>
      <c r="H5" s="28" t="str">
        <f aca="false">Gruppentabellen!$C$14</f>
        <v>FC Bären</v>
      </c>
      <c r="I5" s="25" t="n">
        <v>1</v>
      </c>
      <c r="J5" s="25" t="n">
        <v>1</v>
      </c>
      <c r="K5" s="21" t="str">
        <f aca="false">IF(AND(ISNUMBER(I5),ISNUMBER(J5)),I5&amp;":"&amp;J5,"–")</f>
        <v>1:1</v>
      </c>
    </row>
    <row r="6" customFormat="false" ht="18.75" hidden="false" customHeight="true" outlineLevel="0" collapsed="false">
      <c r="B6" s="17" t="n">
        <v>3</v>
      </c>
      <c r="C6" s="25" t="s">
        <v>70</v>
      </c>
      <c r="D6" s="25" t="s">
        <v>76</v>
      </c>
      <c r="E6" s="19" t="s">
        <v>72</v>
      </c>
      <c r="F6" s="26" t="s">
        <v>73</v>
      </c>
      <c r="G6" s="6" t="str">
        <f aca="false">Gruppentabellen!$C$8</f>
        <v>TuS Löwen</v>
      </c>
      <c r="H6" s="6" t="str">
        <f aca="false">Gruppentabellen!$C$9</f>
        <v>SC Panther</v>
      </c>
      <c r="I6" s="25" t="n">
        <v>0</v>
      </c>
      <c r="J6" s="25" t="n">
        <v>0</v>
      </c>
      <c r="K6" s="17" t="str">
        <f aca="false">IF(AND(ISNUMBER(I6),ISNUMBER(J6)),I6&amp;":"&amp;J6,"–")</f>
        <v>0:0</v>
      </c>
    </row>
    <row r="7" customFormat="false" ht="18.75" hidden="false" customHeight="true" outlineLevel="0" collapsed="false">
      <c r="B7" s="21" t="n">
        <v>4</v>
      </c>
      <c r="C7" s="25" t="s">
        <v>70</v>
      </c>
      <c r="D7" s="25" t="s">
        <v>76</v>
      </c>
      <c r="E7" s="22" t="s">
        <v>74</v>
      </c>
      <c r="F7" s="27" t="s">
        <v>75</v>
      </c>
      <c r="G7" s="28" t="str">
        <f aca="false">Gruppentabellen!$C$15</f>
        <v>SG Habichte</v>
      </c>
      <c r="H7" s="28" t="str">
        <f aca="false">Gruppentabellen!$C$16</f>
        <v>TSV Luchse</v>
      </c>
      <c r="I7" s="25" t="n">
        <v>2</v>
      </c>
      <c r="J7" s="25" t="n">
        <v>3</v>
      </c>
      <c r="K7" s="21" t="str">
        <f aca="false">IF(AND(ISNUMBER(I7),ISNUMBER(J7)),I7&amp;":"&amp;J7,"–")</f>
        <v>2:3</v>
      </c>
    </row>
    <row r="8" customFormat="false" ht="18.75" hidden="false" customHeight="true" outlineLevel="0" collapsed="false">
      <c r="B8" s="17" t="n">
        <v>5</v>
      </c>
      <c r="C8" s="25" t="s">
        <v>77</v>
      </c>
      <c r="D8" s="25" t="s">
        <v>78</v>
      </c>
      <c r="E8" s="19" t="s">
        <v>72</v>
      </c>
      <c r="F8" s="26" t="s">
        <v>73</v>
      </c>
      <c r="G8" s="6" t="str">
        <f aca="false">Gruppentabellen!$C$6</f>
        <v>FC Adler</v>
      </c>
      <c r="H8" s="6" t="str">
        <f aca="false">Gruppentabellen!$C$8</f>
        <v>TuS Löwen</v>
      </c>
      <c r="I8" s="25" t="n">
        <v>3</v>
      </c>
      <c r="J8" s="25" t="n">
        <v>1</v>
      </c>
      <c r="K8" s="17" t="str">
        <f aca="false">IF(AND(ISNUMBER(I8),ISNUMBER(J8)),I8&amp;":"&amp;J8,"–")</f>
        <v>3:1</v>
      </c>
    </row>
    <row r="9" customFormat="false" ht="18.75" hidden="false" customHeight="true" outlineLevel="0" collapsed="false">
      <c r="B9" s="21" t="n">
        <v>6</v>
      </c>
      <c r="C9" s="25" t="s">
        <v>77</v>
      </c>
      <c r="D9" s="25" t="s">
        <v>78</v>
      </c>
      <c r="E9" s="22" t="s">
        <v>74</v>
      </c>
      <c r="F9" s="27" t="s">
        <v>75</v>
      </c>
      <c r="G9" s="28" t="str">
        <f aca="false">Gruppentabellen!$C$13</f>
        <v>VfL Wölfe</v>
      </c>
      <c r="H9" s="28" t="str">
        <f aca="false">Gruppentabellen!$C$15</f>
        <v>SG Habichte</v>
      </c>
      <c r="I9" s="25" t="n">
        <v>2</v>
      </c>
      <c r="J9" s="25" t="n">
        <v>0</v>
      </c>
      <c r="K9" s="21" t="str">
        <f aca="false">IF(AND(ISNUMBER(I9),ISNUMBER(J9)),I9&amp;":"&amp;J9,"–")</f>
        <v>2:0</v>
      </c>
    </row>
    <row r="10" customFormat="false" ht="18.75" hidden="false" customHeight="true" outlineLevel="0" collapsed="false">
      <c r="B10" s="17" t="n">
        <v>7</v>
      </c>
      <c r="C10" s="25" t="s">
        <v>77</v>
      </c>
      <c r="D10" s="25" t="s">
        <v>79</v>
      </c>
      <c r="E10" s="19" t="s">
        <v>72</v>
      </c>
      <c r="F10" s="26" t="s">
        <v>73</v>
      </c>
      <c r="G10" s="6" t="str">
        <f aca="false">Gruppentabellen!$C$7</f>
        <v>SV Falken</v>
      </c>
      <c r="H10" s="6" t="str">
        <f aca="false">Gruppentabellen!$C$9</f>
        <v>SC Panther</v>
      </c>
      <c r="I10" s="25" t="n">
        <v>2</v>
      </c>
      <c r="J10" s="25" t="n">
        <v>2</v>
      </c>
      <c r="K10" s="17" t="str">
        <f aca="false">IF(AND(ISNUMBER(I10),ISNUMBER(J10)),I10&amp;":"&amp;J10,"–")</f>
        <v>2:2</v>
      </c>
    </row>
    <row r="11" customFormat="false" ht="18.75" hidden="false" customHeight="true" outlineLevel="0" collapsed="false">
      <c r="B11" s="21" t="n">
        <v>8</v>
      </c>
      <c r="C11" s="25" t="s">
        <v>77</v>
      </c>
      <c r="D11" s="25" t="s">
        <v>79</v>
      </c>
      <c r="E11" s="22" t="s">
        <v>74</v>
      </c>
      <c r="F11" s="27" t="s">
        <v>75</v>
      </c>
      <c r="G11" s="28" t="str">
        <f aca="false">Gruppentabellen!$C$14</f>
        <v>FC Bären</v>
      </c>
      <c r="H11" s="28" t="str">
        <f aca="false">Gruppentabellen!$C$16</f>
        <v>TSV Luchse</v>
      </c>
      <c r="I11" s="25" t="n">
        <v>0</v>
      </c>
      <c r="J11" s="25" t="n">
        <v>1</v>
      </c>
      <c r="K11" s="21" t="str">
        <f aca="false">IF(AND(ISNUMBER(I11),ISNUMBER(J11)),I11&amp;":"&amp;J11,"–")</f>
        <v>0:1</v>
      </c>
    </row>
    <row r="12" customFormat="false" ht="18.75" hidden="false" customHeight="true" outlineLevel="0" collapsed="false">
      <c r="B12" s="17" t="n">
        <v>9</v>
      </c>
      <c r="C12" s="25" t="s">
        <v>80</v>
      </c>
      <c r="D12" s="25" t="s">
        <v>81</v>
      </c>
      <c r="E12" s="19" t="s">
        <v>72</v>
      </c>
      <c r="F12" s="26" t="s">
        <v>73</v>
      </c>
      <c r="G12" s="6" t="str">
        <f aca="false">Gruppentabellen!$C$6</f>
        <v>FC Adler</v>
      </c>
      <c r="H12" s="6" t="str">
        <f aca="false">Gruppentabellen!$C$9</f>
        <v>SC Panther</v>
      </c>
      <c r="I12" s="25" t="n">
        <v>1</v>
      </c>
      <c r="J12" s="25" t="n">
        <v>0</v>
      </c>
      <c r="K12" s="17" t="str">
        <f aca="false">IF(AND(ISNUMBER(I12),ISNUMBER(J12)),I12&amp;":"&amp;J12,"–")</f>
        <v>1:0</v>
      </c>
    </row>
    <row r="13" customFormat="false" ht="18.75" hidden="false" customHeight="true" outlineLevel="0" collapsed="false">
      <c r="B13" s="21" t="n">
        <v>10</v>
      </c>
      <c r="C13" s="25" t="s">
        <v>80</v>
      </c>
      <c r="D13" s="25" t="s">
        <v>81</v>
      </c>
      <c r="E13" s="22" t="s">
        <v>74</v>
      </c>
      <c r="F13" s="27" t="s">
        <v>75</v>
      </c>
      <c r="G13" s="28" t="str">
        <f aca="false">Gruppentabellen!$C$13</f>
        <v>VfL Wölfe</v>
      </c>
      <c r="H13" s="28" t="str">
        <f aca="false">Gruppentabellen!$C$16</f>
        <v>TSV Luchse</v>
      </c>
      <c r="I13" s="25" t="n">
        <v>3</v>
      </c>
      <c r="J13" s="25" t="n">
        <v>2</v>
      </c>
      <c r="K13" s="21" t="str">
        <f aca="false">IF(AND(ISNUMBER(I13),ISNUMBER(J13)),I13&amp;":"&amp;J13,"–")</f>
        <v>3:2</v>
      </c>
    </row>
    <row r="14" customFormat="false" ht="18.75" hidden="false" customHeight="true" outlineLevel="0" collapsed="false">
      <c r="B14" s="17" t="n">
        <v>11</v>
      </c>
      <c r="C14" s="25" t="s">
        <v>80</v>
      </c>
      <c r="D14" s="25" t="s">
        <v>82</v>
      </c>
      <c r="E14" s="19" t="s">
        <v>72</v>
      </c>
      <c r="F14" s="26" t="s">
        <v>73</v>
      </c>
      <c r="G14" s="6" t="str">
        <f aca="false">Gruppentabellen!$C$7</f>
        <v>SV Falken</v>
      </c>
      <c r="H14" s="6" t="str">
        <f aca="false">Gruppentabellen!$C$8</f>
        <v>TuS Löwen</v>
      </c>
      <c r="I14" s="25" t="n">
        <v>1</v>
      </c>
      <c r="J14" s="25" t="n">
        <v>1</v>
      </c>
      <c r="K14" s="17" t="str">
        <f aca="false">IF(AND(ISNUMBER(I14),ISNUMBER(J14)),I14&amp;":"&amp;J14,"–")</f>
        <v>1:1</v>
      </c>
    </row>
    <row r="15" customFormat="false" ht="18.75" hidden="false" customHeight="true" outlineLevel="0" collapsed="false">
      <c r="B15" s="21" t="n">
        <v>12</v>
      </c>
      <c r="C15" s="25" t="s">
        <v>80</v>
      </c>
      <c r="D15" s="25" t="s">
        <v>82</v>
      </c>
      <c r="E15" s="22" t="s">
        <v>74</v>
      </c>
      <c r="F15" s="27" t="s">
        <v>75</v>
      </c>
      <c r="G15" s="28" t="str">
        <f aca="false">Gruppentabellen!$C$14</f>
        <v>FC Bären</v>
      </c>
      <c r="H15" s="28" t="str">
        <f aca="false">Gruppentabellen!$C$15</f>
        <v>SG Habichte</v>
      </c>
      <c r="I15" s="25" t="n">
        <v>2</v>
      </c>
      <c r="J15" s="25" t="n">
        <v>2</v>
      </c>
      <c r="K15" s="21" t="str">
        <f aca="false">IF(AND(ISNUMBER(I15),ISNUMBER(J15)),I15&amp;":"&amp;J15,"–")</f>
        <v>2:2</v>
      </c>
    </row>
    <row r="17" customFormat="false" ht="15" hidden="false" customHeight="false" outlineLevel="0" collapsed="false">
      <c r="B17" s="23" t="s">
        <v>83</v>
      </c>
      <c r="C17" s="23"/>
      <c r="D17" s="23"/>
      <c r="E17" s="23"/>
      <c r="F17" s="23"/>
      <c r="G17" s="23"/>
      <c r="H17" s="23"/>
      <c r="I17" s="23"/>
      <c r="J17" s="23"/>
      <c r="K17" s="23"/>
    </row>
  </sheetData>
  <mergeCells count="3">
    <mergeCell ref="B1:K1"/>
    <mergeCell ref="B2:K2"/>
    <mergeCell ref="B17:K17"/>
  </mergeCells>
  <dataValidations count="1">
    <dataValidation allowBlank="true" error="Bitte eine ganze Zahl ≥ 0 eintragen." errorStyle="stop" errorTitle="Ungültiges Ergebnis" operator="greaterThanOrEqual" showDropDown="false" showErrorMessage="false" showInputMessage="false" sqref="I4:J15" type="whole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N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5"/>
    <col collapsed="false" customWidth="true" hidden="false" outlineLevel="0" max="3" min="3" style="0" width="8"/>
    <col collapsed="false" customWidth="true" hidden="false" outlineLevel="0" max="4" min="4" style="0" width="7"/>
    <col collapsed="false" customWidth="true" hidden="false" outlineLevel="0" max="5" min="5" style="0" width="20"/>
    <col collapsed="false" customWidth="true" hidden="false" outlineLevel="0" max="7" min="6" style="0" width="9"/>
    <col collapsed="false" customWidth="true" hidden="false" outlineLevel="0" max="8" min="8" style="0" width="20"/>
    <col collapsed="false" customWidth="true" hidden="false" outlineLevel="0" max="9" min="9" style="0" width="17"/>
    <col collapsed="false" customWidth="true" hidden="false" outlineLevel="0" max="10" min="10" style="0" width="20"/>
    <col collapsed="false" customWidth="true" hidden="false" outlineLevel="0" max="11" min="11" style="0" width="2"/>
    <col collapsed="false" customWidth="true" hidden="true" outlineLevel="0" max="14" min="14" style="0" width="16"/>
  </cols>
  <sheetData>
    <row r="1" customFormat="false" ht="33.75" hidden="false" customHeight="true" outlineLevel="0" collapsed="false">
      <c r="B1" s="12" t="s">
        <v>84</v>
      </c>
      <c r="C1" s="12"/>
      <c r="D1" s="12"/>
      <c r="E1" s="12"/>
      <c r="F1" s="12"/>
      <c r="G1" s="12"/>
      <c r="H1" s="12"/>
      <c r="I1" s="12"/>
      <c r="J1" s="12"/>
    </row>
    <row r="2" customFormat="false" ht="16.5" hidden="false" customHeight="true" outlineLevel="0" collapsed="false">
      <c r="B2" s="13" t="s">
        <v>85</v>
      </c>
      <c r="C2" s="13"/>
      <c r="D2" s="13"/>
      <c r="E2" s="13"/>
      <c r="F2" s="13"/>
      <c r="G2" s="13"/>
      <c r="H2" s="13"/>
      <c r="I2" s="13"/>
      <c r="J2" s="13"/>
    </row>
    <row r="4" customFormat="false" ht="19.5" hidden="false" customHeight="true" outlineLevel="0" collapsed="false">
      <c r="B4" s="14" t="s">
        <v>86</v>
      </c>
      <c r="C4" s="14"/>
      <c r="D4" s="14"/>
      <c r="E4" s="14"/>
      <c r="F4" s="14"/>
      <c r="G4" s="14"/>
      <c r="H4" s="14"/>
      <c r="I4" s="14"/>
      <c r="J4" s="14"/>
    </row>
    <row r="5" customFormat="false" ht="25.5" hidden="false" customHeight="true" outlineLevel="0" collapsed="false">
      <c r="B5" s="24" t="s">
        <v>87</v>
      </c>
      <c r="C5" s="24" t="s">
        <v>62</v>
      </c>
      <c r="D5" s="24" t="s">
        <v>63</v>
      </c>
      <c r="E5" s="24" t="s">
        <v>65</v>
      </c>
      <c r="F5" s="24" t="s">
        <v>67</v>
      </c>
      <c r="G5" s="24" t="s">
        <v>68</v>
      </c>
      <c r="H5" s="24" t="s">
        <v>66</v>
      </c>
      <c r="I5" s="24" t="s">
        <v>88</v>
      </c>
      <c r="J5" s="24" t="s">
        <v>89</v>
      </c>
    </row>
    <row r="6" customFormat="false" ht="19.5" hidden="false" customHeight="true" outlineLevel="0" collapsed="false">
      <c r="B6" s="26" t="s">
        <v>90</v>
      </c>
      <c r="C6" s="25" t="s">
        <v>91</v>
      </c>
      <c r="D6" s="25" t="s">
        <v>72</v>
      </c>
      <c r="E6" s="6" t="str">
        <f aca="false">INDEX(Gruppentabellen!$C$6:$C$9,MATCH(1,Gruppentabellen!$B$6:$B$9,0))</f>
        <v>FC Adler</v>
      </c>
      <c r="F6" s="25" t="n">
        <v>2</v>
      </c>
      <c r="G6" s="25" t="n">
        <v>1</v>
      </c>
      <c r="H6" s="6" t="str">
        <f aca="false">INDEX(Gruppentabellen!$C$13:$C$16,MATCH(2,Gruppentabellen!$B$13:$B$16,0))</f>
        <v>TSV Luchse</v>
      </c>
      <c r="I6" s="25"/>
      <c r="J6" s="29" t="str">
        <f aca="false">IF(AND(ISNUMBER(F6),ISNUMBER(G6)),IF(F6&gt;G6,E6,IF(G6&gt;F6,H6,I6)),"")</f>
        <v>FC Adler</v>
      </c>
      <c r="N6" s="20" t="str">
        <f aca="false">E6</f>
        <v>FC Adler</v>
      </c>
    </row>
    <row r="7" customFormat="false" ht="19.5" hidden="false" customHeight="true" outlineLevel="0" collapsed="false">
      <c r="B7" s="26" t="s">
        <v>92</v>
      </c>
      <c r="C7" s="25" t="s">
        <v>91</v>
      </c>
      <c r="D7" s="25" t="s">
        <v>74</v>
      </c>
      <c r="E7" s="6" t="str">
        <f aca="false">INDEX(Gruppentabellen!$C$13:$C$16,MATCH(1,Gruppentabellen!$B$13:$B$16,0))</f>
        <v>VfL Wölfe</v>
      </c>
      <c r="F7" s="25" t="n">
        <v>1</v>
      </c>
      <c r="G7" s="25" t="n">
        <v>1</v>
      </c>
      <c r="H7" s="6" t="str">
        <f aca="false">INDEX(Gruppentabellen!$C$6:$C$9,MATCH(2,Gruppentabellen!$B$6:$B$9,0))</f>
        <v>SV Falken</v>
      </c>
      <c r="I7" s="25" t="s">
        <v>53</v>
      </c>
      <c r="J7" s="29" t="str">
        <f aca="false">IF(AND(ISNUMBER(F7),ISNUMBER(G7)),IF(F7&gt;G7,E7,IF(G7&gt;F7,H7,I7)),"")</f>
        <v>VfL Wölfe</v>
      </c>
      <c r="N7" s="20" t="str">
        <f aca="false">H6</f>
        <v>TSV Luchse</v>
      </c>
    </row>
    <row r="8" customFormat="false" ht="15" hidden="false" customHeight="false" outlineLevel="0" collapsed="false">
      <c r="N8" s="20" t="str">
        <f aca="false">E7</f>
        <v>VfL Wölfe</v>
      </c>
    </row>
    <row r="9" customFormat="false" ht="19.5" hidden="false" customHeight="true" outlineLevel="0" collapsed="false">
      <c r="B9" s="14" t="s">
        <v>93</v>
      </c>
      <c r="C9" s="14"/>
      <c r="D9" s="14"/>
      <c r="E9" s="14"/>
      <c r="F9" s="14"/>
      <c r="G9" s="14"/>
      <c r="H9" s="14"/>
      <c r="I9" s="14"/>
      <c r="J9" s="14"/>
      <c r="N9" s="20" t="str">
        <f aca="false">H7</f>
        <v>SV Falken</v>
      </c>
    </row>
    <row r="10" customFormat="false" ht="25.5" hidden="false" customHeight="true" outlineLevel="0" collapsed="false">
      <c r="B10" s="24" t="s">
        <v>87</v>
      </c>
      <c r="C10" s="24" t="s">
        <v>62</v>
      </c>
      <c r="D10" s="24" t="s">
        <v>63</v>
      </c>
      <c r="E10" s="24" t="s">
        <v>65</v>
      </c>
      <c r="F10" s="24" t="s">
        <v>67</v>
      </c>
      <c r="G10" s="24" t="s">
        <v>68</v>
      </c>
      <c r="H10" s="24" t="s">
        <v>66</v>
      </c>
      <c r="I10" s="24" t="s">
        <v>88</v>
      </c>
      <c r="J10" s="24" t="s">
        <v>89</v>
      </c>
    </row>
    <row r="11" customFormat="false" ht="19.5" hidden="false" customHeight="true" outlineLevel="0" collapsed="false">
      <c r="B11" s="26" t="s">
        <v>94</v>
      </c>
      <c r="C11" s="25" t="s">
        <v>95</v>
      </c>
      <c r="D11" s="25" t="s">
        <v>72</v>
      </c>
      <c r="E11" s="6" t="str">
        <f aca="false">IF(J6="","",IF(J6=E6,H6,E6))</f>
        <v>TSV Luchse</v>
      </c>
      <c r="F11" s="25" t="n">
        <v>2</v>
      </c>
      <c r="G11" s="25" t="n">
        <v>0</v>
      </c>
      <c r="H11" s="6" t="str">
        <f aca="false">IF(J7="","",IF(J7=E7,H7,E7))</f>
        <v>SV Falken</v>
      </c>
      <c r="I11" s="25"/>
      <c r="J11" s="29" t="str">
        <f aca="false">IF(AND(ISNUMBER(F11),ISNUMBER(G11)),IF(F11&gt;G11,E11,IF(G11&gt;F11,H11,I11)),"")</f>
        <v>TSV Luchse</v>
      </c>
      <c r="N11" s="20" t="str">
        <f aca="false">E11</f>
        <v>TSV Luchse</v>
      </c>
    </row>
    <row r="12" customFormat="false" ht="19.5" hidden="false" customHeight="true" outlineLevel="0" collapsed="false">
      <c r="B12" s="30" t="s">
        <v>96</v>
      </c>
      <c r="C12" s="25" t="s">
        <v>97</v>
      </c>
      <c r="D12" s="25" t="s">
        <v>72</v>
      </c>
      <c r="E12" s="6" t="str">
        <f aca="false">J6</f>
        <v>FC Adler</v>
      </c>
      <c r="F12" s="25" t="n">
        <v>3</v>
      </c>
      <c r="G12" s="25" t="n">
        <v>1</v>
      </c>
      <c r="H12" s="6" t="str">
        <f aca="false">J7</f>
        <v>VfL Wölfe</v>
      </c>
      <c r="I12" s="25"/>
      <c r="J12" s="29" t="str">
        <f aca="false">IF(AND(ISNUMBER(F12),ISNUMBER(G12)),IF(F12&gt;G12,E12,IF(G12&gt;F12,H12,I12)),"")</f>
        <v>FC Adler</v>
      </c>
      <c r="N12" s="20" t="str">
        <f aca="false">H11</f>
        <v>SV Falken</v>
      </c>
    </row>
    <row r="13" customFormat="false" ht="15" hidden="false" customHeight="false" outlineLevel="0" collapsed="false">
      <c r="N13" s="20" t="str">
        <f aca="false">E12</f>
        <v>FC Adler</v>
      </c>
    </row>
    <row r="14" customFormat="false" ht="30" hidden="false" customHeight="true" outlineLevel="0" collapsed="false">
      <c r="B14" s="31" t="s">
        <v>98</v>
      </c>
      <c r="C14" s="31"/>
      <c r="D14" s="31"/>
      <c r="E14" s="32" t="str">
        <f aca="false">IF(J12="","noch offen",J12)</f>
        <v>FC Adler</v>
      </c>
      <c r="F14" s="32"/>
      <c r="G14" s="32"/>
      <c r="H14" s="32"/>
      <c r="I14" s="32"/>
      <c r="J14" s="32"/>
      <c r="N14" s="20" t="str">
        <f aca="false">H12</f>
        <v>VfL Wölfe</v>
      </c>
    </row>
    <row r="16" customFormat="false" ht="15" hidden="false" customHeight="false" outlineLevel="0" collapsed="false">
      <c r="B16" s="23" t="s">
        <v>99</v>
      </c>
      <c r="C16" s="23"/>
      <c r="D16" s="23"/>
      <c r="E16" s="23"/>
      <c r="F16" s="23"/>
      <c r="G16" s="23"/>
      <c r="H16" s="23"/>
      <c r="I16" s="23"/>
      <c r="J16" s="23"/>
    </row>
  </sheetData>
  <mergeCells count="7">
    <mergeCell ref="B1:J1"/>
    <mergeCell ref="B2:J2"/>
    <mergeCell ref="B4:J4"/>
    <mergeCell ref="B9:J9"/>
    <mergeCell ref="B14:D14"/>
    <mergeCell ref="E14:J14"/>
    <mergeCell ref="B16:J16"/>
  </mergeCells>
  <dataValidations count="5">
    <dataValidation allowBlank="true" error="Bitte eine ganze Zahl ≥ 0 eintragen." errorStyle="stop" errorTitle="Ungültiges Ergebnis" operator="greaterThanOrEqual" showDropDown="false" showErrorMessage="false" showInputMessage="false" sqref="F6:G7 F11:G12" type="whole">
      <formula1>0</formula1>
      <formula2>0</formula2>
    </dataValidation>
    <dataValidation allowBlank="true" error="Bitte einen der beiden Mannschaftsnamen wählen." errorStyle="stop" errorTitle="Sieger n. E." operator="between" showDropDown="false" showErrorMessage="false" showInputMessage="false" sqref="I6" type="list">
      <formula1>$N$6:$N$7</formula1>
      <formula2>0</formula2>
    </dataValidation>
    <dataValidation allowBlank="true" error="Bitte einen der beiden Mannschaftsnamen wählen." errorStyle="stop" errorTitle="Sieger n. E." operator="between" showDropDown="false" showErrorMessage="false" showInputMessage="false" sqref="I7" type="list">
      <formula1>$N$8:$N$9</formula1>
      <formula2>0</formula2>
    </dataValidation>
    <dataValidation allowBlank="true" error="Bitte einen der beiden Mannschaftsnamen wählen." errorStyle="stop" errorTitle="Sieger n. E." operator="between" showDropDown="false" showErrorMessage="false" showInputMessage="false" sqref="I11" type="list">
      <formula1>$N$11:$N$12</formula1>
      <formula2>0</formula2>
    </dataValidation>
    <dataValidation allowBlank="true" error="Bitte einen der beiden Mannschaftsnamen wählen." errorStyle="stop" errorTitle="Sieger n. E." operator="between" showDropDown="false" showErrorMessage="false" showInputMessage="false" sqref="I12" type="list">
      <formula1>$N$13:$N$14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2026-09-01T05:44:09Z</dcterms:created>
  <dc:creator>openpyxl</dc:creator>
  <dc:description/>
  <dc:language>en-US</dc:language>
  <cp:lastModifiedBy/>
  <dcterms:modified xsi:type="dcterms:W3CDTF">2026-09-01T05:44:09Z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