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1BC75194-656A-4CC9-9F37-196629F476B8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Übersicht" sheetId="1" r:id="rId1"/>
    <sheet name="Offertenregister" sheetId="2" r:id="rId2"/>
    <sheet name="Konfiguration" sheetId="3" r:id="rId3"/>
  </sheets>
  <definedNames>
    <definedName name="_xlnm.Print_Titles" localSheetId="1">Offertenregister!$1:$4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2" l="1"/>
  <c r="P22" i="2"/>
  <c r="O22" i="2"/>
  <c r="I22" i="2"/>
  <c r="J22" i="2" s="1"/>
  <c r="P21" i="2"/>
  <c r="O21" i="2"/>
  <c r="N21" i="2"/>
  <c r="J21" i="2"/>
  <c r="I21" i="2"/>
  <c r="P20" i="2"/>
  <c r="O20" i="2"/>
  <c r="I20" i="2"/>
  <c r="J20" i="2" s="1"/>
  <c r="P19" i="2"/>
  <c r="O19" i="2"/>
  <c r="I19" i="2"/>
  <c r="J19" i="2" s="1"/>
  <c r="P18" i="2"/>
  <c r="O18" i="2"/>
  <c r="I18" i="2"/>
  <c r="J18" i="2" s="1"/>
  <c r="P17" i="2"/>
  <c r="O17" i="2"/>
  <c r="N17" i="2"/>
  <c r="J17" i="2"/>
  <c r="I17" i="2"/>
  <c r="P16" i="2"/>
  <c r="O16" i="2"/>
  <c r="I16" i="2"/>
  <c r="J16" i="2" s="1"/>
  <c r="P15" i="2"/>
  <c r="O15" i="2"/>
  <c r="I15" i="2"/>
  <c r="J15" i="2" s="1"/>
  <c r="P14" i="2"/>
  <c r="O14" i="2"/>
  <c r="I14" i="2"/>
  <c r="J14" i="2" s="1"/>
  <c r="P13" i="2"/>
  <c r="O13" i="2"/>
  <c r="N13" i="2"/>
  <c r="J13" i="2"/>
  <c r="I13" i="2"/>
  <c r="P12" i="2"/>
  <c r="O12" i="2"/>
  <c r="I12" i="2"/>
  <c r="J12" i="2" s="1"/>
  <c r="N12" i="2" s="1"/>
  <c r="P11" i="2"/>
  <c r="O11" i="2"/>
  <c r="I11" i="2"/>
  <c r="J11" i="2" s="1"/>
  <c r="P10" i="2"/>
  <c r="O10" i="2"/>
  <c r="I10" i="2"/>
  <c r="J10" i="2" s="1"/>
  <c r="P9" i="2"/>
  <c r="O9" i="2"/>
  <c r="N9" i="2"/>
  <c r="J9" i="2"/>
  <c r="I9" i="2"/>
  <c r="P8" i="2"/>
  <c r="O8" i="2"/>
  <c r="I8" i="2"/>
  <c r="J8" i="2" s="1"/>
  <c r="P7" i="2"/>
  <c r="O7" i="2"/>
  <c r="I7" i="2"/>
  <c r="J7" i="2" s="1"/>
  <c r="P6" i="2"/>
  <c r="O6" i="2"/>
  <c r="I6" i="2"/>
  <c r="J6" i="2" s="1"/>
  <c r="P5" i="2"/>
  <c r="O5" i="2"/>
  <c r="N5" i="2"/>
  <c r="J5" i="2"/>
  <c r="I5" i="2"/>
  <c r="I23" i="2" s="1"/>
  <c r="K63" i="1"/>
  <c r="J63" i="1"/>
  <c r="K62" i="1"/>
  <c r="J62" i="1"/>
  <c r="K61" i="1"/>
  <c r="J61" i="1"/>
  <c r="K60" i="1"/>
  <c r="J60" i="1"/>
  <c r="J59" i="1"/>
  <c r="F59" i="1"/>
  <c r="J58" i="1"/>
  <c r="G58" i="1"/>
  <c r="F58" i="1"/>
  <c r="J57" i="1"/>
  <c r="F57" i="1"/>
  <c r="J56" i="1"/>
  <c r="F56" i="1"/>
  <c r="J55" i="1"/>
  <c r="F55" i="1"/>
  <c r="B55" i="1"/>
  <c r="J54" i="1"/>
  <c r="F54" i="1"/>
  <c r="B54" i="1"/>
  <c r="J53" i="1"/>
  <c r="J64" i="1" s="1"/>
  <c r="F53" i="1"/>
  <c r="B53" i="1"/>
  <c r="J52" i="1"/>
  <c r="F52" i="1"/>
  <c r="B52" i="1"/>
  <c r="B56" i="1" s="1"/>
  <c r="I5" i="1"/>
  <c r="A5" i="1"/>
  <c r="A2" i="1"/>
  <c r="N15" i="2" l="1"/>
  <c r="G53" i="1"/>
  <c r="N19" i="2"/>
  <c r="G59" i="1"/>
  <c r="N6" i="2"/>
  <c r="E5" i="1"/>
  <c r="E8" i="1"/>
  <c r="G54" i="1"/>
  <c r="K52" i="1"/>
  <c r="C54" i="1"/>
  <c r="N7" i="2"/>
  <c r="G52" i="1"/>
  <c r="C55" i="1"/>
  <c r="K53" i="1"/>
  <c r="G56" i="1"/>
  <c r="K58" i="1"/>
  <c r="N20" i="2"/>
  <c r="K56" i="1"/>
  <c r="N16" i="2"/>
  <c r="J23" i="2"/>
  <c r="N18" i="2"/>
  <c r="K57" i="1"/>
  <c r="N8" i="2"/>
  <c r="G57" i="1"/>
  <c r="N14" i="2"/>
  <c r="K55" i="1"/>
  <c r="A8" i="1"/>
  <c r="C52" i="1"/>
  <c r="N10" i="2"/>
  <c r="G55" i="1"/>
  <c r="K54" i="1"/>
  <c r="N22" i="2"/>
  <c r="K59" i="1"/>
  <c r="N11" i="2"/>
  <c r="C53" i="1"/>
  <c r="F60" i="1"/>
  <c r="F61" i="1" s="1"/>
  <c r="G60" i="1"/>
  <c r="G61" i="1" l="1"/>
  <c r="K64" i="1"/>
  <c r="C56" i="1"/>
  <c r="I8" i="1"/>
  <c r="N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4" authorId="0" shapeId="0" xr:uid="{00000000-0006-0000-0100-000001000000}">
      <text>
        <r>
          <rPr>
            <sz val="10"/>
            <rFont val="Arial"/>
            <family val="2"/>
          </rPr>
          <t>Automatisch: Nettobetrag × MwSt-Satz.</t>
        </r>
      </text>
    </comment>
    <comment ref="J4" authorId="0" shapeId="0" xr:uid="{00000000-0006-0000-0100-000002000000}">
      <text>
        <r>
          <rPr>
            <sz val="10"/>
            <rFont val="Arial"/>
            <family val="2"/>
          </rPr>
          <t>Automatisch: Nettobetrag + MwSt-Betrag.</t>
        </r>
      </text>
    </comment>
    <comment ref="N4" authorId="0" shapeId="0" xr:uid="{00000000-0006-0000-0100-000003000000}">
      <text>
        <r>
          <rPr>
            <sz val="10"/>
            <rFont val="Arial"/>
            <family val="2"/>
          </rPr>
          <t>Automatisch: Bruttobetrag × Wahrscheinlichkeit — gewichteter Erwartungswert für die Pipeline.</t>
        </r>
      </text>
    </comment>
    <comment ref="O4" authorId="0" shapeId="0" xr:uid="{00000000-0006-0000-0100-000004000000}">
      <text>
        <r>
          <rPr>
            <sz val="10"/>
            <rFont val="Arial"/>
            <family val="2"/>
          </rPr>
          <t>Automatisch: »gültig bis« minus heutiges Datum (nur bei offenen Angeboten).</t>
        </r>
      </text>
    </comment>
    <comment ref="P4" authorId="0" shapeId="0" xr:uid="{00000000-0006-0000-0100-000005000000}">
      <text>
        <r>
          <rPr>
            <sz val="10"/>
            <rFont val="Arial"/>
            <family val="2"/>
          </rPr>
          <t>Ampel aus »gültig bis« und heutigem Datum: Gültig · Läuft bald ab (≤14 Tage) · Abgelaufen · Abgeschlossen.</t>
        </r>
      </text>
    </comment>
  </commentList>
</comments>
</file>

<file path=xl/sharedStrings.xml><?xml version="1.0" encoding="utf-8"?>
<sst xmlns="http://schemas.openxmlformats.org/spreadsheetml/2006/main" count="231" uniqueCount="155">
  <si>
    <t>BAUOFFERTEN · MANAGEMENT-ÜBERSICHT</t>
  </si>
  <si>
    <t>ANZAHL OFFERTEN</t>
  </si>
  <si>
    <t>GESAMTVOLUMEN (BRUTTO)</t>
  </si>
  <si>
    <t>ERFOLGSQUOTE</t>
  </si>
  <si>
    <t>OFFENES VOLUMEN (BRUTTO)</t>
  </si>
  <si>
    <t>GEWONNENES VOLUMEN (BRUTTO)</t>
  </si>
  <si>
    <t>GEWICHTETE PROGNOSE (BRUTTO)</t>
  </si>
  <si>
    <t>GRAFISCHE AUSWERTUNG</t>
  </si>
  <si>
    <t>DATENGRUNDLAGE · automatische Berechnung</t>
  </si>
  <si>
    <t>Status</t>
  </si>
  <si>
    <t>Anzahl</t>
  </si>
  <si>
    <t>Volumen (Brutto)</t>
  </si>
  <si>
    <t>Gewerk</t>
  </si>
  <si>
    <t>Eingangsmonat</t>
  </si>
  <si>
    <t>Offen</t>
  </si>
  <si>
    <t>Rohbau</t>
  </si>
  <si>
    <t>Januar</t>
  </si>
  <si>
    <t>In Prüfung</t>
  </si>
  <si>
    <t>Erdarbeiten/Tiefbau</t>
  </si>
  <si>
    <t>Februar</t>
  </si>
  <si>
    <t>Angenommen</t>
  </si>
  <si>
    <t>Fassadenbau</t>
  </si>
  <si>
    <t>März</t>
  </si>
  <si>
    <t>Abgelehnt</t>
  </si>
  <si>
    <t>Dachdeckerarbeiten</t>
  </si>
  <si>
    <t>April</t>
  </si>
  <si>
    <t>Gesamt</t>
  </si>
  <si>
    <t>Elektroinstallation</t>
  </si>
  <si>
    <t>Mai</t>
  </si>
  <si>
    <t>Trockenbau</t>
  </si>
  <si>
    <t>Juni</t>
  </si>
  <si>
    <t>Sanitär/Heizung</t>
  </si>
  <si>
    <t>Juli</t>
  </si>
  <si>
    <t>Malerarbeiten</t>
  </si>
  <si>
    <t>August</t>
  </si>
  <si>
    <t>Sonstige Gewerke</t>
  </si>
  <si>
    <t>September</t>
  </si>
  <si>
    <t>Oktober</t>
  </si>
  <si>
    <t>November</t>
  </si>
  <si>
    <t>Dezember</t>
  </si>
  <si>
    <t>Alle Kennzahlen und Diagramme werden automatisch aus dem Blatt »Offertenregister« berechnet. Beispieldaten frei erfunden · Beträge in EUR · gewichtete Prognose = Brutto × Abschlusswahrscheinlichkeit.</t>
  </si>
  <si>
    <t>BAUOFFERTEN · OFFERTENREGISTER</t>
  </si>
  <si>
    <t>Automatische Erfassung, Kalkulation und Fristenüberwachung  ·  Geschäftsjahr 2026</t>
  </si>
  <si>
    <t>Nur die weiß hinterlegten Felder ausfüllen · die grau hinterlegten Spalten (MwSt-Betrag, Brutto, gewichteter Wert, Fristen, Gültigkeit) berechnen sich automatisch.</t>
  </si>
  <si>
    <t>Offert-Nr.</t>
  </si>
  <si>
    <t>Bauvorhaben</t>
  </si>
  <si>
    <t>Auftraggeber</t>
  </si>
  <si>
    <t>Eingangs-
datum</t>
  </si>
  <si>
    <t>Ansprech-
partner</t>
  </si>
  <si>
    <t>Nettobetrag
(€)</t>
  </si>
  <si>
    <t>MwSt-
Satz</t>
  </si>
  <si>
    <t>MwSt-Betrag
(€)</t>
  </si>
  <si>
    <t>Bruttobetrag
(€)</t>
  </si>
  <si>
    <t>Angebot
gültig bis</t>
  </si>
  <si>
    <t>Wahrschein-
lichkeit</t>
  </si>
  <si>
    <t>Gewichteter
Wert (€)</t>
  </si>
  <si>
    <t>Tage bis
Ablauf</t>
  </si>
  <si>
    <t>Gültigkeit</t>
  </si>
  <si>
    <t>Bemerkung</t>
  </si>
  <si>
    <t>OFF-2026-001</t>
  </si>
  <si>
    <t>Neubau Mehrfamilienhaus »Am Stadtpark«</t>
  </si>
  <si>
    <t>Wohnbau Sattler &amp; Partner GmbH</t>
  </si>
  <si>
    <t>Herr M. Berger</t>
  </si>
  <si>
    <t>Zuschlag erhalten – Baubeginn KW 14</t>
  </si>
  <si>
    <t>OFF-2026-002</t>
  </si>
  <si>
    <t>Sanierung Bürogebäude Lindenstraße 12</t>
  </si>
  <si>
    <t>Immobilienkontor Rheinblick GmbH</t>
  </si>
  <si>
    <t>Frau S. Kaufmann</t>
  </si>
  <si>
    <t>Inkl. Gerüststellung</t>
  </si>
  <si>
    <t>OFF-2026-003</t>
  </si>
  <si>
    <t>Erweiterung Lagerhalle Süd</t>
  </si>
  <si>
    <t>Handelskontor Bergmann KG</t>
  </si>
  <si>
    <t>Herr T. Wolf</t>
  </si>
  <si>
    <t>Mitbewerber günstiger (−6 %)</t>
  </si>
  <si>
    <t>OFF-2026-004</t>
  </si>
  <si>
    <t>Umbau Einfamilienhaus Fichtenweg 8</t>
  </si>
  <si>
    <t>Familie Neumann</t>
  </si>
  <si>
    <t>Frau A. Fischer</t>
  </si>
  <si>
    <t>Privatkunde – Ratenzahlung vereinbart</t>
  </si>
  <si>
    <t>OFF-2026-005</t>
  </si>
  <si>
    <t>Neubau Kindertagesstätte »Sonnenschein«</t>
  </si>
  <si>
    <t>Gemeinde Oberdorf</t>
  </si>
  <si>
    <t>Herr D. Schneider</t>
  </si>
  <si>
    <t>Öffentliche Vergabe – Los an Dritte</t>
  </si>
  <si>
    <t>OFF-2026-006</t>
  </si>
  <si>
    <t>Dachsanierung Schulzentrum West</t>
  </si>
  <si>
    <t>Landkreis Musterland</t>
  </si>
  <si>
    <t>Frau L. Weber</t>
  </si>
  <si>
    <t>Ausführung in den Sommerferien</t>
  </si>
  <si>
    <t>OFF-2026-007</t>
  </si>
  <si>
    <t>Innenausbau Praxisräume Ärztehaus</t>
  </si>
  <si>
    <t>Projektentwicklung Lindenhof GmbH</t>
  </si>
  <si>
    <t>Herr J. Braun</t>
  </si>
  <si>
    <t>Musterlegung terminiert</t>
  </si>
  <si>
    <t>OFF-2026-008</t>
  </si>
  <si>
    <t>Neubau Produktionshalle</t>
  </si>
  <si>
    <t>Fertigungstechnik Auwald GmbH &amp; Co. KG</t>
  </si>
  <si>
    <t>Frau K. Hoffmann</t>
  </si>
  <si>
    <t>Projekt kundenseitig verschoben</t>
  </si>
  <si>
    <t>OFF-2026-009</t>
  </si>
  <si>
    <t>Modernisierung Hotelanlage Seeblick</t>
  </si>
  <si>
    <t>Hotel Seeblick Betriebs GmbH</t>
  </si>
  <si>
    <t>Bauabschnitt 1 von 3</t>
  </si>
  <si>
    <t>OFF-2026-010</t>
  </si>
  <si>
    <t>Rohbau Doppelhaus Ahornallee</t>
  </si>
  <si>
    <t>Bauträger Rheinblick GmbH</t>
  </si>
  <si>
    <t>Nachfassen erforderlich – Frist beachten</t>
  </si>
  <si>
    <t>OFF-2026-011</t>
  </si>
  <si>
    <t>Außenanlagen Gewerbepark Nord</t>
  </si>
  <si>
    <t>Gewerbepark Nord Verwaltungs GmbH</t>
  </si>
  <si>
    <t>Pflanz- und Wegeplan abgestimmt</t>
  </si>
  <si>
    <t>OFF-2026-012</t>
  </si>
  <si>
    <t>Brandschutzertüchtigung Verwaltung</t>
  </si>
  <si>
    <t>Bürocenter Mitte Verwaltungs AG</t>
  </si>
  <si>
    <t>Brandschutzkonzept liegt vor</t>
  </si>
  <si>
    <t>OFF-2026-013</t>
  </si>
  <si>
    <t>Aufstockung Wohnhaus Bergstraße 4</t>
  </si>
  <si>
    <t>Hausverwaltung Sonnental GmbH</t>
  </si>
  <si>
    <t>Statik freigegeben</t>
  </si>
  <si>
    <t>OFF-2026-014</t>
  </si>
  <si>
    <t>Neubau Logistikzentrum</t>
  </si>
  <si>
    <t>LogTrans Spedition GmbH</t>
  </si>
  <si>
    <t>Ausführung Q4 2026 geplant</t>
  </si>
  <si>
    <t>OFF-2026-015</t>
  </si>
  <si>
    <t>Fassadensanierung Wohnanlage Rosenhof</t>
  </si>
  <si>
    <t>Baugenossenschaft Nordlicht eG</t>
  </si>
  <si>
    <t>Farbkonzept freigegeben</t>
  </si>
  <si>
    <t>OFF-2026-016</t>
  </si>
  <si>
    <t>Umbau Ladenlokal Innenstadt</t>
  </si>
  <si>
    <t>Einzelhandel Vogt GmbH</t>
  </si>
  <si>
    <t>Budget des Kunden überschritten</t>
  </si>
  <si>
    <t>OFF-2026-017</t>
  </si>
  <si>
    <t>Tiefgarage Neubau Wohnquartier</t>
  </si>
  <si>
    <t>Quartiersentwicklung Lindenhof GmbH</t>
  </si>
  <si>
    <t>Bodengutachten liegt vor</t>
  </si>
  <si>
    <t>OFF-2026-018</t>
  </si>
  <si>
    <t>Innenanstrich Neubau Ärztehaus</t>
  </si>
  <si>
    <t>Anschlussgewerk zu OFF-2026-007</t>
  </si>
  <si>
    <t>GESAMT · automatische Summen</t>
  </si>
  <si>
    <t>Hinweis: Alle Einträge sind frei erfundene Beispieldaten zur Veranschaulichung. Beträge netto in EUR. MwSt-Satz je Zeile wählbar (19 % / 7 % / 0 %). »Tage bis Ablauf« und »Gültigkeit« aktualisieren sich am heutigen Datum.</t>
  </si>
  <si>
    <t>KONFIGURATION · AUSWAHLLISTEN</t>
  </si>
  <si>
    <t>Diese Listen speisen die Dropdown-Menüs im Offertenregister. Einträge dürfen ergänzt oder angepasst werden.</t>
  </si>
  <si>
    <t>Gewerke</t>
  </si>
  <si>
    <t>Status-Werte</t>
  </si>
  <si>
    <t>MwSt-Sätze</t>
  </si>
  <si>
    <t>Wahrscheinlichkeit</t>
  </si>
  <si>
    <t>Auftraggeber (Beispiele)</t>
  </si>
  <si>
    <t>Maurerarbeiten</t>
  </si>
  <si>
    <t>Metallbau</t>
  </si>
  <si>
    <t>Zimmererarbeiten</t>
  </si>
  <si>
    <t>Estricharbeiten</t>
  </si>
  <si>
    <t>Fliesenarbeiten</t>
  </si>
  <si>
    <t>Bodenbeläge</t>
  </si>
  <si>
    <t>Fenster/Türen</t>
  </si>
  <si>
    <t>Garten- und Landschaftsbau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</si>
</sst>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dd\.mm\.yyyy"/>
    <numFmt numFmtId="167" formatCode="#,##0.00&quot; €&quot;"/>
  </numFmts>
  <fonts count="20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11"/>
      <color rgb="FFFFFFFF"/>
      <name val="Calibri"/>
      <charset val="1"/>
    </font>
    <font>
      <b/>
      <sz val="9"/>
      <color rgb="FF66757F"/>
      <name val="Calibri"/>
      <charset val="1"/>
    </font>
    <font>
      <b/>
      <sz val="21"/>
      <color rgb="FF1E2A38"/>
      <name val="Calibri"/>
      <charset val="1"/>
    </font>
    <font>
      <b/>
      <sz val="21"/>
      <color rgb="FF0E4C60"/>
      <name val="Calibri"/>
      <charset val="1"/>
    </font>
    <font>
      <b/>
      <sz val="21"/>
      <color rgb="FF2E7D46"/>
      <name val="Calibri"/>
      <charset val="1"/>
    </font>
    <font>
      <b/>
      <sz val="21"/>
      <color rgb="FFB9822B"/>
      <name val="Calibri"/>
      <charset val="1"/>
    </font>
    <font>
      <b/>
      <sz val="9.5"/>
      <color rgb="FFFFFFFF"/>
      <name val="Calibri"/>
      <charset val="1"/>
    </font>
    <font>
      <sz val="9.5"/>
      <color rgb="FF22303A"/>
      <name val="Calibri"/>
      <charset val="1"/>
    </font>
    <font>
      <b/>
      <sz val="10"/>
      <color rgb="FFFFFFFF"/>
      <name val="Calibri"/>
      <charset val="1"/>
    </font>
    <font>
      <i/>
      <sz val="8.5"/>
      <color rgb="FF66757F"/>
      <name val="Calibri"/>
      <charset val="1"/>
    </font>
    <font>
      <i/>
      <sz val="9.5"/>
      <color rgb="FF66757F"/>
      <name val="Calibri"/>
      <charset val="1"/>
    </font>
    <font>
      <b/>
      <sz val="10"/>
      <color rgb="FF0E4C60"/>
      <name val="Calibri"/>
      <charset val="1"/>
    </font>
    <font>
      <sz val="10"/>
      <color rgb="FF22303A"/>
      <name val="Calibri"/>
      <charset val="1"/>
    </font>
    <font>
      <b/>
      <sz val="10"/>
      <color rgb="FF22303A"/>
      <name val="Calibri"/>
      <charset val="1"/>
    </font>
    <font>
      <b/>
      <sz val="10.5"/>
      <color rgb="FFFFFFFF"/>
      <name val="Calibri"/>
      <charset val="1"/>
    </font>
    <font>
      <sz val="10"/>
      <name val="Arial"/>
      <family val="2"/>
    </font>
    <font>
      <b/>
      <sz val="16"/>
      <color rgb="FFFFFFFF"/>
      <name val="Calibri"/>
      <charset val="1"/>
    </font>
    <font>
      <i/>
      <sz val="10"/>
      <color rgb="FF66757F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E2A38"/>
        <bgColor rgb="FF22303A"/>
      </patternFill>
    </fill>
    <fill>
      <patternFill patternType="solid">
        <fgColor rgb="FF17627A"/>
        <bgColor rgb="FF2E6E93"/>
      </patternFill>
    </fill>
    <fill>
      <patternFill patternType="solid">
        <fgColor rgb="FFE3EEF1"/>
        <bgColor rgb="FFE9EEF1"/>
      </patternFill>
    </fill>
    <fill>
      <patternFill patternType="solid">
        <fgColor rgb="FFFFFFFF"/>
        <bgColor rgb="FFF5F8F9"/>
      </patternFill>
    </fill>
    <fill>
      <patternFill patternType="solid">
        <fgColor rgb="FF0E4C60"/>
        <bgColor rgb="FF17627A"/>
      </patternFill>
    </fill>
    <fill>
      <patternFill patternType="solid">
        <fgColor rgb="FF33475A"/>
        <bgColor rgb="FF0E4C60"/>
      </patternFill>
    </fill>
    <fill>
      <patternFill patternType="solid">
        <fgColor rgb="FFF5F8F9"/>
        <bgColor rgb="FFFFFFFF"/>
      </patternFill>
    </fill>
    <fill>
      <patternFill patternType="solid">
        <fgColor rgb="FFE9EEF1"/>
        <bgColor rgb="FFEDEFF1"/>
      </patternFill>
    </fill>
  </fills>
  <borders count="18">
    <border>
      <left/>
      <right/>
      <top/>
      <bottom/>
      <diagonal/>
    </border>
    <border>
      <left style="thin">
        <color rgb="FFC7D2D8"/>
      </left>
      <right style="thin">
        <color rgb="FFC7D2D8"/>
      </right>
      <top style="thick">
        <color rgb="FF17627A"/>
      </top>
      <bottom/>
      <diagonal/>
    </border>
    <border>
      <left style="thin">
        <color rgb="FFC7D2D8"/>
      </left>
      <right style="thin">
        <color rgb="FFC7D2D8"/>
      </right>
      <top/>
      <bottom style="thin">
        <color rgb="FFC7D2D8"/>
      </bottom>
      <diagonal/>
    </border>
    <border>
      <left style="medium">
        <color rgb="FF9FB0B9"/>
      </left>
      <right style="thin">
        <color rgb="FFC7D2D8"/>
      </right>
      <top style="medium">
        <color rgb="FF9FB0B9"/>
      </top>
      <bottom style="thin">
        <color rgb="FFC7D2D8"/>
      </bottom>
      <diagonal/>
    </border>
    <border>
      <left style="thin">
        <color rgb="FFC7D2D8"/>
      </left>
      <right style="thin">
        <color rgb="FFC7D2D8"/>
      </right>
      <top style="medium">
        <color rgb="FF9FB0B9"/>
      </top>
      <bottom style="thin">
        <color rgb="FFC7D2D8"/>
      </bottom>
      <diagonal/>
    </border>
    <border>
      <left style="thin">
        <color rgb="FFC7D2D8"/>
      </left>
      <right style="medium">
        <color rgb="FF9FB0B9"/>
      </right>
      <top style="medium">
        <color rgb="FF9FB0B9"/>
      </top>
      <bottom style="thin">
        <color rgb="FFC7D2D8"/>
      </bottom>
      <diagonal/>
    </border>
    <border>
      <left style="medium">
        <color rgb="FF9FB0B9"/>
      </left>
      <right style="thin">
        <color rgb="FFC7D2D8"/>
      </right>
      <top style="thin">
        <color rgb="FFC7D2D8"/>
      </top>
      <bottom style="thin">
        <color rgb="FFC7D2D8"/>
      </bottom>
      <diagonal/>
    </border>
    <border>
      <left style="thin">
        <color rgb="FFC7D2D8"/>
      </left>
      <right style="thin">
        <color rgb="FFC7D2D8"/>
      </right>
      <top style="thin">
        <color rgb="FFC7D2D8"/>
      </top>
      <bottom style="thin">
        <color rgb="FFC7D2D8"/>
      </bottom>
      <diagonal/>
    </border>
    <border>
      <left style="thin">
        <color rgb="FFC7D2D8"/>
      </left>
      <right style="medium">
        <color rgb="FF9FB0B9"/>
      </right>
      <top style="thin">
        <color rgb="FFC7D2D8"/>
      </top>
      <bottom style="thin">
        <color rgb="FFC7D2D8"/>
      </bottom>
      <diagonal/>
    </border>
    <border>
      <left style="medium">
        <color rgb="FF9FB0B9"/>
      </left>
      <right style="thin">
        <color rgb="FFC7D2D8"/>
      </right>
      <top style="thin">
        <color rgb="FFC7D2D8"/>
      </top>
      <bottom style="medium">
        <color rgb="FF9FB0B9"/>
      </bottom>
      <diagonal/>
    </border>
    <border>
      <left style="thin">
        <color rgb="FFC7D2D8"/>
      </left>
      <right style="thin">
        <color rgb="FFC7D2D8"/>
      </right>
      <top style="thin">
        <color rgb="FFC7D2D8"/>
      </top>
      <bottom style="medium">
        <color rgb="FF9FB0B9"/>
      </bottom>
      <diagonal/>
    </border>
    <border>
      <left style="thin">
        <color rgb="FFC7D2D8"/>
      </left>
      <right style="medium">
        <color rgb="FF9FB0B9"/>
      </right>
      <top style="thin">
        <color rgb="FFC7D2D8"/>
      </top>
      <bottom style="medium">
        <color rgb="FF9FB0B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hair">
        <color rgb="FFC7D2D8"/>
      </right>
      <top/>
      <bottom style="hair">
        <color rgb="FFC7D2D8"/>
      </bottom>
      <diagonal/>
    </border>
    <border>
      <left/>
      <right/>
      <top style="thin">
        <color rgb="FFFFFFFF"/>
      </top>
      <bottom/>
      <diagonal/>
    </border>
    <border>
      <left style="medium">
        <color rgb="FF9FB0B9"/>
      </left>
      <right style="medium">
        <color rgb="FF9FB0B9"/>
      </right>
      <top style="medium">
        <color rgb="FF9FB0B9"/>
      </top>
      <bottom style="thin">
        <color rgb="FFC7D2D8"/>
      </bottom>
      <diagonal/>
    </border>
    <border>
      <left style="medium">
        <color rgb="FF9FB0B9"/>
      </left>
      <right style="medium">
        <color rgb="FF9FB0B9"/>
      </right>
      <top style="thin">
        <color rgb="FFC7D2D8"/>
      </top>
      <bottom style="thin">
        <color rgb="FFC7D2D8"/>
      </bottom>
      <diagonal/>
    </border>
    <border>
      <left style="medium">
        <color rgb="FF9FB0B9"/>
      </left>
      <right style="medium">
        <color rgb="FF9FB0B9"/>
      </right>
      <top style="thin">
        <color rgb="FFC7D2D8"/>
      </top>
      <bottom style="medium">
        <color rgb="FF9FB0B9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8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right" vertical="center" indent="1"/>
    </xf>
    <xf numFmtId="0" fontId="12" fillId="4" borderId="0" xfId="0" applyFont="1" applyFill="1" applyAlignment="1">
      <alignment horizontal="left" vertical="center" indent="1"/>
    </xf>
    <xf numFmtId="0" fontId="11" fillId="0" borderId="0" xfId="0" applyFont="1" applyAlignment="1">
      <alignment horizontal="left" vertical="center" wrapText="1"/>
    </xf>
    <xf numFmtId="0" fontId="2" fillId="7" borderId="0" xfId="0" applyFont="1" applyFill="1" applyAlignment="1">
      <alignment horizontal="left" vertical="center" indent="1"/>
    </xf>
    <xf numFmtId="0" fontId="2" fillId="6" borderId="0" xfId="0" applyFont="1" applyFill="1" applyAlignment="1">
      <alignment horizontal="left" vertical="center" indent="1"/>
    </xf>
    <xf numFmtId="164" fontId="6" fillId="5" borderId="2" xfId="0" applyNumberFormat="1" applyFont="1" applyFill="1" applyBorder="1" applyAlignment="1">
      <alignment horizontal="left" vertical="center" indent="1"/>
    </xf>
    <xf numFmtId="164" fontId="7" fillId="5" borderId="2" xfId="0" applyNumberFormat="1" applyFont="1" applyFill="1" applyBorder="1" applyAlignment="1">
      <alignment horizontal="left" vertical="center" indent="1"/>
    </xf>
    <xf numFmtId="9" fontId="6" fillId="5" borderId="2" xfId="0" applyNumberFormat="1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left" vertical="center" indent="1"/>
    </xf>
    <xf numFmtId="1" fontId="4" fillId="5" borderId="2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right" vertical="center"/>
    </xf>
    <xf numFmtId="0" fontId="9" fillId="5" borderId="6" xfId="0" applyFont="1" applyFill="1" applyBorder="1" applyAlignment="1">
      <alignment horizontal="left" vertical="center" indent="1"/>
    </xf>
    <xf numFmtId="1" fontId="9" fillId="5" borderId="7" xfId="0" applyNumberFormat="1" applyFont="1" applyFill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right" vertical="center"/>
    </xf>
    <xf numFmtId="165" fontId="0" fillId="0" borderId="0" xfId="0" applyNumberFormat="1"/>
    <xf numFmtId="0" fontId="9" fillId="8" borderId="6" xfId="0" applyFont="1" applyFill="1" applyBorder="1" applyAlignment="1">
      <alignment horizontal="left" vertical="center" indent="1"/>
    </xf>
    <xf numFmtId="1" fontId="9" fillId="8" borderId="7" xfId="0" applyNumberFormat="1" applyFont="1" applyFill="1" applyBorder="1" applyAlignment="1">
      <alignment horizontal="center" vertical="center"/>
    </xf>
    <xf numFmtId="164" fontId="9" fillId="8" borderId="8" xfId="0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left" vertical="center" indent="1"/>
    </xf>
    <xf numFmtId="1" fontId="10" fillId="2" borderId="10" xfId="0" applyNumberFormat="1" applyFont="1" applyFill="1" applyBorder="1" applyAlignment="1">
      <alignment horizontal="center" vertical="center"/>
    </xf>
    <xf numFmtId="164" fontId="10" fillId="2" borderId="11" xfId="0" applyNumberFormat="1" applyFont="1" applyFill="1" applyBorder="1" applyAlignment="1">
      <alignment horizontal="right"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/>
    </xf>
    <xf numFmtId="165" fontId="14" fillId="5" borderId="13" xfId="0" applyNumberFormat="1" applyFont="1" applyFill="1" applyBorder="1" applyAlignment="1">
      <alignment horizontal="center" vertical="center"/>
    </xf>
    <xf numFmtId="167" fontId="14" fillId="5" borderId="13" xfId="0" applyNumberFormat="1" applyFont="1" applyFill="1" applyBorder="1" applyAlignment="1">
      <alignment horizontal="right" vertical="center"/>
    </xf>
    <xf numFmtId="9" fontId="14" fillId="5" borderId="13" xfId="0" applyNumberFormat="1" applyFont="1" applyFill="1" applyBorder="1" applyAlignment="1">
      <alignment horizontal="center" vertical="center"/>
    </xf>
    <xf numFmtId="167" fontId="14" fillId="9" borderId="13" xfId="0" applyNumberFormat="1" applyFont="1" applyFill="1" applyBorder="1" applyAlignment="1">
      <alignment horizontal="right" vertical="center"/>
    </xf>
    <xf numFmtId="167" fontId="15" fillId="9" borderId="13" xfId="0" applyNumberFormat="1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center" vertical="center"/>
    </xf>
    <xf numFmtId="1" fontId="14" fillId="9" borderId="13" xfId="0" applyNumberFormat="1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left" vertical="center"/>
    </xf>
    <xf numFmtId="165" fontId="14" fillId="8" borderId="13" xfId="0" applyNumberFormat="1" applyFont="1" applyFill="1" applyBorder="1" applyAlignment="1">
      <alignment horizontal="center" vertical="center"/>
    </xf>
    <xf numFmtId="167" fontId="14" fillId="8" borderId="13" xfId="0" applyNumberFormat="1" applyFont="1" applyFill="1" applyBorder="1" applyAlignment="1">
      <alignment horizontal="right" vertical="center"/>
    </xf>
    <xf numFmtId="9" fontId="14" fillId="8" borderId="13" xfId="0" applyNumberFormat="1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164" fontId="16" fillId="2" borderId="14" xfId="0" applyNumberFormat="1" applyFont="1" applyFill="1" applyBorder="1" applyAlignment="1">
      <alignment horizontal="right" vertical="center"/>
    </xf>
    <xf numFmtId="0" fontId="0" fillId="2" borderId="14" xfId="0" applyFill="1" applyBorder="1"/>
    <xf numFmtId="0" fontId="16" fillId="3" borderId="15" xfId="0" applyFont="1" applyFill="1" applyBorder="1" applyAlignment="1">
      <alignment horizontal="left" vertical="center" indent="1"/>
    </xf>
    <xf numFmtId="0" fontId="14" fillId="0" borderId="16" xfId="0" applyFont="1" applyBorder="1"/>
    <xf numFmtId="9" fontId="14" fillId="0" borderId="16" xfId="0" applyNumberFormat="1" applyFont="1" applyBorder="1" applyAlignment="1">
      <alignment horizontal="center"/>
    </xf>
    <xf numFmtId="9" fontId="14" fillId="0" borderId="17" xfId="0" applyNumberFormat="1" applyFont="1" applyBorder="1" applyAlignment="1">
      <alignment horizontal="center"/>
    </xf>
    <xf numFmtId="0" fontId="14" fillId="0" borderId="17" xfId="0" applyFont="1" applyBorder="1"/>
    <xf numFmtId="0" fontId="19" fillId="0" borderId="0" xfId="0" applyFont="1" applyAlignment="1">
      <alignment horizontal="left" vertical="center" indent="1"/>
    </xf>
  </cellXfs>
  <cellStyles count="1">
    <cellStyle name="Standard" xfId="0" builtinId="0"/>
  </cellStyles>
  <dxfs count="10">
    <dxf>
      <font>
        <sz val="10"/>
        <color rgb="FF66757F"/>
        <name val="Calibri"/>
        <charset val="1"/>
      </font>
      <fill>
        <patternFill>
          <bgColor rgb="FFEDEFF1"/>
        </patternFill>
      </fill>
    </dxf>
    <dxf>
      <font>
        <b/>
        <sz val="10"/>
        <color rgb="FFB23A3A"/>
        <name val="Calibri"/>
        <charset val="1"/>
      </font>
      <fill>
        <patternFill>
          <bgColor rgb="FFF5DEDE"/>
        </patternFill>
      </fill>
    </dxf>
    <dxf>
      <font>
        <b/>
        <sz val="10"/>
        <color rgb="FFB9822B"/>
        <name val="Calibri"/>
        <charset val="1"/>
      </font>
      <fill>
        <patternFill>
          <bgColor rgb="FFF6E9CE"/>
        </patternFill>
      </fill>
    </dxf>
    <dxf>
      <font>
        <b/>
        <sz val="10"/>
        <color rgb="FF2E7D46"/>
        <name val="Calibri"/>
        <charset val="1"/>
      </font>
      <fill>
        <patternFill>
          <bgColor rgb="FFDEEEE3"/>
        </patternFill>
      </fill>
    </dxf>
    <dxf>
      <font>
        <b/>
        <sz val="10"/>
        <color rgb="FFB9822B"/>
        <name val="Calibri"/>
        <charset val="1"/>
      </font>
    </dxf>
    <dxf>
      <font>
        <b/>
        <sz val="10"/>
        <color rgb="FFB23A3A"/>
        <name val="Calibri"/>
        <charset val="1"/>
      </font>
    </dxf>
    <dxf>
      <font>
        <b/>
        <sz val="10"/>
        <color rgb="FFB23A3A"/>
        <name val="Calibri"/>
        <charset val="1"/>
      </font>
      <fill>
        <patternFill>
          <bgColor rgb="FFF5DEDE"/>
        </patternFill>
      </fill>
    </dxf>
    <dxf>
      <font>
        <b/>
        <sz val="10"/>
        <color rgb="FFB9822B"/>
        <name val="Calibri"/>
        <charset val="1"/>
      </font>
      <fill>
        <patternFill>
          <bgColor rgb="FFF6E9CE"/>
        </patternFill>
      </fill>
    </dxf>
    <dxf>
      <font>
        <b/>
        <sz val="10"/>
        <color rgb="FF2E6E93"/>
        <name val="Calibri"/>
        <charset val="1"/>
      </font>
      <fill>
        <patternFill>
          <bgColor rgb="FFDCE8F1"/>
        </patternFill>
      </fill>
    </dxf>
    <dxf>
      <font>
        <b/>
        <sz val="10"/>
        <color rgb="FF2E7D46"/>
        <name val="Calibri"/>
        <charset val="1"/>
      </font>
      <fill>
        <patternFill>
          <bgColor rgb="FFDEEEE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9822B"/>
      <rgbColor rgb="FF800080"/>
      <rgbColor rgb="FF17627A"/>
      <rgbColor rgb="FF9FB0B9"/>
      <rgbColor rgb="FF878787"/>
      <rgbColor rgb="FF9999FF"/>
      <rgbColor rgb="FFB23A3A"/>
      <rgbColor rgb="FFF5F8F9"/>
      <rgbColor rgb="FFE3EEF1"/>
      <rgbColor rgb="FF660066"/>
      <rgbColor rgb="FFFF8080"/>
      <rgbColor rgb="FF0066CC"/>
      <rgbColor rgb="FFC7D2D8"/>
      <rgbColor rgb="FF000080"/>
      <rgbColor rgb="FFFF00FF"/>
      <rgbColor rgb="FFFFFF00"/>
      <rgbColor rgb="FF00FFFF"/>
      <rgbColor rgb="FF800080"/>
      <rgbColor rgb="FF800000"/>
      <rgbColor rgb="FF2E6E93"/>
      <rgbColor rgb="FF0000FF"/>
      <rgbColor rgb="FF00CCFF"/>
      <rgbColor rgb="FFDCE8F1"/>
      <rgbColor rgb="FFDEEEE3"/>
      <rgbColor rgb="FFF6E9CE"/>
      <rgbColor rgb="FFD9D9D9"/>
      <rgbColor rgb="FFEDEFF1"/>
      <rgbColor rgb="FFE9EEF1"/>
      <rgbColor rgb="FFF5DEDE"/>
      <rgbColor rgb="FF4F81BD"/>
      <rgbColor rgb="FF33CCCC"/>
      <rgbColor rgb="FF99CC00"/>
      <rgbColor rgb="FFFFCC00"/>
      <rgbColor rgb="FFFF9900"/>
      <rgbColor rgb="FFFF6600"/>
      <rgbColor rgb="FF66757F"/>
      <rgbColor rgb="FF969696"/>
      <rgbColor rgb="FF0E4C60"/>
      <rgbColor rgb="FF2E7D46"/>
      <rgbColor rgb="FF003300"/>
      <rgbColor rgb="FF1E2A38"/>
      <rgbColor rgb="FF993300"/>
      <rgbColor rgb="FF993366"/>
      <rgbColor rgb="FF33475A"/>
      <rgbColor rgb="FF2230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3E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Offerten nach Status (Anzahl)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Übersicht!$B$51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B9822B"/>
              </a:solidFill>
              <a:ln w="1260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9071-4933-BD6F-BC9EEFCF8155}"/>
              </c:ext>
            </c:extLst>
          </c:dPt>
          <c:dPt>
            <c:idx val="1"/>
            <c:bubble3D val="0"/>
            <c:spPr>
              <a:solidFill>
                <a:srgbClr val="2E6E93"/>
              </a:solidFill>
              <a:ln w="1260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9071-4933-BD6F-BC9EEFCF8155}"/>
              </c:ext>
            </c:extLst>
          </c:dPt>
          <c:dPt>
            <c:idx val="2"/>
            <c:bubble3D val="0"/>
            <c:spPr>
              <a:solidFill>
                <a:srgbClr val="2E7D46"/>
              </a:solidFill>
              <a:ln w="1260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9071-4933-BD6F-BC9EEFCF8155}"/>
              </c:ext>
            </c:extLst>
          </c:dPt>
          <c:dPt>
            <c:idx val="3"/>
            <c:bubble3D val="0"/>
            <c:spPr>
              <a:solidFill>
                <a:srgbClr val="B23A3A"/>
              </a:solidFill>
              <a:ln w="1260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9071-4933-BD6F-BC9EEFCF815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9071-4933-BD6F-BC9EEFCF815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9071-4933-BD6F-BC9EEFCF815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9071-4933-BD6F-BC9EEFCF815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9071-4933-BD6F-BC9EEFCF81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Übersicht!$A$52:$A$55</c:f>
              <c:strCache>
                <c:ptCount val="4"/>
                <c:pt idx="0">
                  <c:v>Offen</c:v>
                </c:pt>
                <c:pt idx="1">
                  <c:v>In Prüfung</c:v>
                </c:pt>
                <c:pt idx="2">
                  <c:v>Angenommen</c:v>
                </c:pt>
                <c:pt idx="3">
                  <c:v>Abgelehnt</c:v>
                </c:pt>
              </c:strCache>
            </c:strRef>
          </c:cat>
          <c:val>
            <c:numRef>
              <c:f>Übersicht!$B$52:$B$55</c:f>
              <c:numCache>
                <c:formatCode>0</c:formatCode>
                <c:ptCount val="4"/>
                <c:pt idx="0">
                  <c:v>3</c:v>
                </c:pt>
                <c:pt idx="1">
                  <c:v>3</c:v>
                </c:pt>
                <c:pt idx="2">
                  <c:v>8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71-4933-BD6F-BC9EEFCF8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E3EE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Auftragsvolumen nach Gewerk (Brutto)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Übersicht!$G$51</c:f>
              <c:strCache>
                <c:ptCount val="1"/>
                <c:pt idx="0">
                  <c:v>Volumen (Brutto)</c:v>
                </c:pt>
              </c:strCache>
            </c:strRef>
          </c:tx>
          <c:spPr>
            <a:solidFill>
              <a:srgbClr val="17627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Übersicht!$E$52:$E$60</c:f>
              <c:strCache>
                <c:ptCount val="9"/>
                <c:pt idx="0">
                  <c:v>Rohbau</c:v>
                </c:pt>
                <c:pt idx="1">
                  <c:v>Erdarbeiten/Tiefbau</c:v>
                </c:pt>
                <c:pt idx="2">
                  <c:v>Fassadenbau</c:v>
                </c:pt>
                <c:pt idx="3">
                  <c:v>Dachdeckerarbeiten</c:v>
                </c:pt>
                <c:pt idx="4">
                  <c:v>Elektroinstallation</c:v>
                </c:pt>
                <c:pt idx="5">
                  <c:v>Trockenbau</c:v>
                </c:pt>
                <c:pt idx="6">
                  <c:v>Sanitär/Heizung</c:v>
                </c:pt>
                <c:pt idx="7">
                  <c:v>Malerarbeiten</c:v>
                </c:pt>
                <c:pt idx="8">
                  <c:v>Sonstige Gewerke</c:v>
                </c:pt>
              </c:strCache>
            </c:strRef>
          </c:cat>
          <c:val>
            <c:numRef>
              <c:f>Übersicht!$G$52:$G$60</c:f>
              <c:numCache>
                <c:formatCode>#,##0" €"</c:formatCode>
                <c:ptCount val="9"/>
                <c:pt idx="0">
                  <c:v>2103325</c:v>
                </c:pt>
                <c:pt idx="1">
                  <c:v>854896</c:v>
                </c:pt>
                <c:pt idx="2">
                  <c:v>629867</c:v>
                </c:pt>
                <c:pt idx="3">
                  <c:v>255017</c:v>
                </c:pt>
                <c:pt idx="4">
                  <c:v>236215</c:v>
                </c:pt>
                <c:pt idx="5">
                  <c:v>225981</c:v>
                </c:pt>
                <c:pt idx="6">
                  <c:v>225624</c:v>
                </c:pt>
                <c:pt idx="7">
                  <c:v>112455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B-4904-B081-40FE15343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17405"/>
        <c:axId val="99640063"/>
      </c:barChart>
      <c:catAx>
        <c:axId val="1311740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9640063"/>
        <c:crosses val="autoZero"/>
        <c:auto val="1"/>
        <c:lblAlgn val="ctr"/>
        <c:lblOffset val="100"/>
        <c:noMultiLvlLbl val="0"/>
      </c:catAx>
      <c:valAx>
        <c:axId val="9964006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&quot; k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3117405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rgbClr val="E3EE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Angebotsvolumen nach Eingangsmonat 2026 (Brutto)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Übersicht!$K$51</c:f>
              <c:strCache>
                <c:ptCount val="1"/>
                <c:pt idx="0">
                  <c:v>Volumen (Brutto)</c:v>
                </c:pt>
              </c:strCache>
            </c:strRef>
          </c:tx>
          <c:spPr>
            <a:solidFill>
              <a:srgbClr val="0E4C6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Übersicht!$I$52:$I$63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Übersicht!$K$52:$K$63</c:f>
              <c:numCache>
                <c:formatCode>#,##0" €"</c:formatCode>
                <c:ptCount val="12"/>
                <c:pt idx="0">
                  <c:v>783615</c:v>
                </c:pt>
                <c:pt idx="1">
                  <c:v>593929</c:v>
                </c:pt>
                <c:pt idx="2">
                  <c:v>1217965</c:v>
                </c:pt>
                <c:pt idx="3">
                  <c:v>491232</c:v>
                </c:pt>
                <c:pt idx="4">
                  <c:v>227647</c:v>
                </c:pt>
                <c:pt idx="5">
                  <c:v>493969</c:v>
                </c:pt>
                <c:pt idx="6">
                  <c:v>791945</c:v>
                </c:pt>
                <c:pt idx="7">
                  <c:v>43078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E-42A6-8D60-EFDE6BD66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62505"/>
        <c:axId val="98038012"/>
      </c:barChart>
      <c:catAx>
        <c:axId val="648625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8038012"/>
        <c:crosses val="autoZero"/>
        <c:auto val="1"/>
        <c:lblAlgn val="ctr"/>
        <c:lblOffset val="100"/>
        <c:noMultiLvlLbl val="0"/>
      </c:catAx>
      <c:valAx>
        <c:axId val="980380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,&quot; k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4862505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rgbClr val="E3EE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4</xdr:col>
      <xdr:colOff>1228724</xdr:colOff>
      <xdr:row>26</xdr:row>
      <xdr:rowOff>68760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1352550</xdr:colOff>
      <xdr:row>12</xdr:row>
      <xdr:rowOff>0</xdr:rowOff>
    </xdr:from>
    <xdr:to>
      <xdr:col>12</xdr:col>
      <xdr:colOff>0</xdr:colOff>
      <xdr:row>26</xdr:row>
      <xdr:rowOff>68760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27</xdr:row>
      <xdr:rowOff>0</xdr:rowOff>
    </xdr:from>
    <xdr:to>
      <xdr:col>13</xdr:col>
      <xdr:colOff>19049</xdr:colOff>
      <xdr:row>42</xdr:row>
      <xdr:rowOff>166320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C60"/>
    <pageSetUpPr fitToPage="1"/>
  </sheetPr>
  <dimension ref="A1:M66"/>
  <sheetViews>
    <sheetView showGridLines="0" tabSelected="1" zoomScaleNormal="100" workbookViewId="0">
      <selection activeCell="E70" sqref="E70"/>
    </sheetView>
  </sheetViews>
  <sheetFormatPr baseColWidth="10" defaultColWidth="8.7109375" defaultRowHeight="15" x14ac:dyDescent="0.25"/>
  <cols>
    <col min="1" max="1" width="16" customWidth="1"/>
    <col min="2" max="2" width="9" customWidth="1"/>
    <col min="3" max="3" width="16" customWidth="1"/>
    <col min="4" max="4" width="2.140625" customWidth="1"/>
    <col min="5" max="5" width="22" customWidth="1"/>
    <col min="6" max="6" width="9" customWidth="1"/>
    <col min="7" max="7" width="16" customWidth="1"/>
    <col min="8" max="8" width="2.140625" customWidth="1"/>
    <col min="9" max="9" width="10" customWidth="1"/>
    <col min="10" max="10" width="9" customWidth="1"/>
    <col min="11" max="11" width="16" customWidth="1"/>
    <col min="12" max="12" width="12" customWidth="1"/>
    <col min="13" max="13" width="13" hidden="1" customWidth="1"/>
  </cols>
  <sheetData>
    <row r="1" spans="1:12" ht="36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9.5" customHeight="1" x14ac:dyDescent="0.25">
      <c r="A2" s="13" t="str">
        <f ca="1">"Automatische Auswertung des Offertenregisters   ·   Stand: "&amp;TEXT(TODAY(),"DD.MM.YYYY")&amp;"   ·   Geschäftsjahr 2026"</f>
        <v>Automatische Auswertung des Offertenregisters   ·   Stand: 02.09.YYYY   ·   Geschäftsjahr 2026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6.5" customHeight="1" x14ac:dyDescent="0.25">
      <c r="A4" s="12" t="s">
        <v>1</v>
      </c>
      <c r="B4" s="12"/>
      <c r="C4" s="12"/>
      <c r="D4" s="12"/>
      <c r="E4" s="12" t="s">
        <v>2</v>
      </c>
      <c r="F4" s="12"/>
      <c r="G4" s="12"/>
      <c r="H4" s="12"/>
      <c r="I4" s="12" t="s">
        <v>3</v>
      </c>
      <c r="J4" s="12"/>
      <c r="K4" s="12"/>
      <c r="L4" s="12"/>
    </row>
    <row r="5" spans="1:12" ht="33.75" customHeight="1" x14ac:dyDescent="0.25">
      <c r="A5" s="11">
        <f>COUNTA(Offertenregister!$A$5:$A$22)</f>
        <v>18</v>
      </c>
      <c r="B5" s="11"/>
      <c r="C5" s="11"/>
      <c r="D5" s="11"/>
      <c r="E5" s="10">
        <f>SUM(Offertenregister!$J$5:$J$22)</f>
        <v>4643380</v>
      </c>
      <c r="F5" s="10"/>
      <c r="G5" s="10"/>
      <c r="H5" s="10"/>
      <c r="I5" s="9">
        <f>IFERROR(COUNTIF(Offertenregister!$L$5:$L$22,"Angenommen")/(COUNTIF(Offertenregister!$L$5:$L$22,"Angenommen")+COUNTIF(Offertenregister!$L$5:$L$22,"Abgelehnt")),0)</f>
        <v>0.66666666666666663</v>
      </c>
      <c r="J5" s="9"/>
      <c r="K5" s="9"/>
      <c r="L5" s="9"/>
    </row>
    <row r="6" spans="1:12" ht="6" customHeight="1" x14ac:dyDescent="0.25"/>
    <row r="7" spans="1:12" ht="16.5" customHeight="1" x14ac:dyDescent="0.25">
      <c r="A7" s="12" t="s">
        <v>4</v>
      </c>
      <c r="B7" s="12"/>
      <c r="C7" s="12"/>
      <c r="D7" s="12"/>
      <c r="E7" s="12" t="s">
        <v>5</v>
      </c>
      <c r="F7" s="12"/>
      <c r="G7" s="12"/>
      <c r="H7" s="12"/>
      <c r="I7" s="12" t="s">
        <v>6</v>
      </c>
      <c r="J7" s="12"/>
      <c r="K7" s="12"/>
      <c r="L7" s="12"/>
    </row>
    <row r="8" spans="1:12" ht="33.75" customHeight="1" x14ac:dyDescent="0.25">
      <c r="A8" s="8">
        <f>SUMIFS(Offertenregister!$J$5:$J$22,Offertenregister!$L$5:$L$22,"Offen")+SUMIFS(Offertenregister!$J$5:$J$22,Offertenregister!$L$5:$L$22,"In Prüfung")</f>
        <v>1537123</v>
      </c>
      <c r="B8" s="8"/>
      <c r="C8" s="8"/>
      <c r="D8" s="8"/>
      <c r="E8" s="7">
        <f>SUMIFS(Offertenregister!$J$5:$J$22,Offertenregister!$L$5:$L$22,"Angenommen")</f>
        <v>1631966</v>
      </c>
      <c r="F8" s="7"/>
      <c r="G8" s="7"/>
      <c r="H8" s="7"/>
      <c r="I8" s="10">
        <f>SUM(Offertenregister!$N$5:$N$22)</f>
        <v>2715758.5</v>
      </c>
      <c r="J8" s="10"/>
      <c r="K8" s="10"/>
      <c r="L8" s="10"/>
    </row>
    <row r="9" spans="1:12" ht="9.75" customHeight="1" x14ac:dyDescent="0.25"/>
    <row r="11" spans="1:12" ht="21.75" customHeight="1" x14ac:dyDescent="0.25">
      <c r="A11" s="6" t="s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44" ht="5.25" customHeight="1" x14ac:dyDescent="0.25"/>
    <row r="45" ht="5.25" customHeight="1" x14ac:dyDescent="0.25"/>
    <row r="46" ht="5.25" customHeight="1" x14ac:dyDescent="0.25"/>
    <row r="47" ht="5.25" customHeight="1" x14ac:dyDescent="0.25"/>
    <row r="48" ht="5.25" customHeight="1" x14ac:dyDescent="0.25"/>
    <row r="49" spans="1:13" ht="5.25" customHeight="1" x14ac:dyDescent="0.25"/>
    <row r="50" spans="1:13" ht="19.5" customHeight="1" x14ac:dyDescent="0.25">
      <c r="A50" s="5" t="s">
        <v>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3" x14ac:dyDescent="0.25">
      <c r="A51" s="15" t="s">
        <v>9</v>
      </c>
      <c r="B51" s="16" t="s">
        <v>10</v>
      </c>
      <c r="C51" s="17" t="s">
        <v>11</v>
      </c>
      <c r="E51" s="15" t="s">
        <v>12</v>
      </c>
      <c r="F51" s="16" t="s">
        <v>10</v>
      </c>
      <c r="G51" s="17" t="s">
        <v>11</v>
      </c>
      <c r="I51" s="15" t="s">
        <v>13</v>
      </c>
      <c r="J51" s="16" t="s">
        <v>10</v>
      </c>
      <c r="K51" s="17" t="s">
        <v>11</v>
      </c>
    </row>
    <row r="52" spans="1:13" x14ac:dyDescent="0.25">
      <c r="A52" s="18" t="s">
        <v>14</v>
      </c>
      <c r="B52" s="19">
        <f>COUNTIF(Offertenregister!$L$5:$L$22,A52)</f>
        <v>3</v>
      </c>
      <c r="C52" s="20">
        <f>SUMIFS(Offertenregister!$J$5:$J$22,Offertenregister!$L$5:$L$22,A52)</f>
        <v>1320186</v>
      </c>
      <c r="E52" s="18" t="s">
        <v>15</v>
      </c>
      <c r="F52" s="19">
        <f>COUNTIF(Offertenregister!$D$5:$D$22,E52)</f>
        <v>5</v>
      </c>
      <c r="G52" s="20">
        <f>SUMIFS(Offertenregister!$J$5:$J$22,Offertenregister!$D$5:$D$22,E52)</f>
        <v>2103325</v>
      </c>
      <c r="I52" s="18" t="s">
        <v>16</v>
      </c>
      <c r="J52" s="19">
        <f>SUMPRODUCT((Offertenregister!$E$5:$E$22&gt;=M52)*(Offertenregister!$E$5:$E$22&lt;M53))</f>
        <v>2</v>
      </c>
      <c r="K52" s="20">
        <f>SUMIFS(Offertenregister!$J$5:$J$22,Offertenregister!$E$5:$E$22,"&gt;="&amp;M52,Offertenregister!$E$5:$E$22,"&lt;"&amp;M53)</f>
        <v>783615</v>
      </c>
      <c r="M52" s="21">
        <v>46023</v>
      </c>
    </row>
    <row r="53" spans="1:13" x14ac:dyDescent="0.25">
      <c r="A53" s="22" t="s">
        <v>17</v>
      </c>
      <c r="B53" s="23">
        <f>COUNTIF(Offertenregister!$L$5:$L$22,A53)</f>
        <v>3</v>
      </c>
      <c r="C53" s="24">
        <f>SUMIFS(Offertenregister!$J$5:$J$22,Offertenregister!$L$5:$L$22,A53)</f>
        <v>216937</v>
      </c>
      <c r="E53" s="22" t="s">
        <v>18</v>
      </c>
      <c r="F53" s="23">
        <f>COUNTIF(Offertenregister!$D$5:$D$22,E53)</f>
        <v>2</v>
      </c>
      <c r="G53" s="24">
        <f>SUMIFS(Offertenregister!$J$5:$J$22,Offertenregister!$D$5:$D$22,E53)</f>
        <v>854896</v>
      </c>
      <c r="I53" s="22" t="s">
        <v>19</v>
      </c>
      <c r="J53" s="23">
        <f>SUMPRODUCT((Offertenregister!$E$5:$E$22&gt;=M53)*(Offertenregister!$E$5:$E$22&lt;M54))</f>
        <v>3</v>
      </c>
      <c r="K53" s="24">
        <f>SUMIFS(Offertenregister!$J$5:$J$22,Offertenregister!$E$5:$E$22,"&gt;="&amp;M53,Offertenregister!$E$5:$E$22,"&lt;"&amp;M54)</f>
        <v>593929</v>
      </c>
      <c r="M53" s="21">
        <v>46054</v>
      </c>
    </row>
    <row r="54" spans="1:13" x14ac:dyDescent="0.25">
      <c r="A54" s="18" t="s">
        <v>20</v>
      </c>
      <c r="B54" s="19">
        <f>COUNTIF(Offertenregister!$L$5:$L$22,A54)</f>
        <v>8</v>
      </c>
      <c r="C54" s="20">
        <f>SUMIFS(Offertenregister!$J$5:$J$22,Offertenregister!$L$5:$L$22,A54)</f>
        <v>1631966</v>
      </c>
      <c r="E54" s="18" t="s">
        <v>21</v>
      </c>
      <c r="F54" s="19">
        <f>COUNTIF(Offertenregister!$D$5:$D$22,E54)</f>
        <v>2</v>
      </c>
      <c r="G54" s="20">
        <f>SUMIFS(Offertenregister!$J$5:$J$22,Offertenregister!$D$5:$D$22,E54)</f>
        <v>629867</v>
      </c>
      <c r="I54" s="18" t="s">
        <v>22</v>
      </c>
      <c r="J54" s="19">
        <f>SUMPRODUCT((Offertenregister!$E$5:$E$22&gt;=M54)*(Offertenregister!$E$5:$E$22&lt;M55))</f>
        <v>3</v>
      </c>
      <c r="K54" s="20">
        <f>SUMIFS(Offertenregister!$J$5:$J$22,Offertenregister!$E$5:$E$22,"&gt;="&amp;M54,Offertenregister!$E$5:$E$22,"&lt;"&amp;M55)</f>
        <v>1217965</v>
      </c>
      <c r="M54" s="21">
        <v>46082</v>
      </c>
    </row>
    <row r="55" spans="1:13" x14ac:dyDescent="0.25">
      <c r="A55" s="22" t="s">
        <v>23</v>
      </c>
      <c r="B55" s="23">
        <f>COUNTIF(Offertenregister!$L$5:$L$22,A55)</f>
        <v>4</v>
      </c>
      <c r="C55" s="24">
        <f>SUMIFS(Offertenregister!$J$5:$J$22,Offertenregister!$L$5:$L$22,A55)</f>
        <v>1474291</v>
      </c>
      <c r="E55" s="22" t="s">
        <v>24</v>
      </c>
      <c r="F55" s="23">
        <f>COUNTIF(Offertenregister!$D$5:$D$22,E55)</f>
        <v>1</v>
      </c>
      <c r="G55" s="24">
        <f>SUMIFS(Offertenregister!$J$5:$J$22,Offertenregister!$D$5:$D$22,E55)</f>
        <v>255017</v>
      </c>
      <c r="I55" s="22" t="s">
        <v>25</v>
      </c>
      <c r="J55" s="23">
        <f>SUMPRODUCT((Offertenregister!$E$5:$E$22&gt;=M55)*(Offertenregister!$E$5:$E$22&lt;M56))</f>
        <v>3</v>
      </c>
      <c r="K55" s="24">
        <f>SUMIFS(Offertenregister!$J$5:$J$22,Offertenregister!$E$5:$E$22,"&gt;="&amp;M55,Offertenregister!$E$5:$E$22,"&lt;"&amp;M56)</f>
        <v>491232</v>
      </c>
      <c r="M55" s="21">
        <v>46113</v>
      </c>
    </row>
    <row r="56" spans="1:13" x14ac:dyDescent="0.25">
      <c r="A56" s="25" t="s">
        <v>26</v>
      </c>
      <c r="B56" s="26">
        <f>SUM(B52:B55)</f>
        <v>18</v>
      </c>
      <c r="C56" s="27">
        <f>SUM(C52:C55)</f>
        <v>4643380</v>
      </c>
      <c r="E56" s="18" t="s">
        <v>27</v>
      </c>
      <c r="F56" s="19">
        <f>COUNTIF(Offertenregister!$D$5:$D$22,E56)</f>
        <v>2</v>
      </c>
      <c r="G56" s="20">
        <f>SUMIFS(Offertenregister!$J$5:$J$22,Offertenregister!$D$5:$D$22,E56)</f>
        <v>236215</v>
      </c>
      <c r="I56" s="18" t="s">
        <v>28</v>
      </c>
      <c r="J56" s="19">
        <f>SUMPRODUCT((Offertenregister!$E$5:$E$22&gt;=M56)*(Offertenregister!$E$5:$E$22&lt;M57))</f>
        <v>2</v>
      </c>
      <c r="K56" s="20">
        <f>SUMIFS(Offertenregister!$J$5:$J$22,Offertenregister!$E$5:$E$22,"&gt;="&amp;M56,Offertenregister!$E$5:$E$22,"&lt;"&amp;M57)</f>
        <v>227647</v>
      </c>
      <c r="M56" s="21">
        <v>46143</v>
      </c>
    </row>
    <row r="57" spans="1:13" x14ac:dyDescent="0.25">
      <c r="E57" s="22" t="s">
        <v>29</v>
      </c>
      <c r="F57" s="23">
        <f>COUNTIF(Offertenregister!$D$5:$D$22,E57)</f>
        <v>3</v>
      </c>
      <c r="G57" s="24">
        <f>SUMIFS(Offertenregister!$J$5:$J$22,Offertenregister!$D$5:$D$22,E57)</f>
        <v>225981</v>
      </c>
      <c r="I57" s="22" t="s">
        <v>30</v>
      </c>
      <c r="J57" s="23">
        <f>SUMPRODUCT((Offertenregister!$E$5:$E$22&gt;=M57)*(Offertenregister!$E$5:$E$22&lt;M58))</f>
        <v>2</v>
      </c>
      <c r="K57" s="24">
        <f>SUMIFS(Offertenregister!$J$5:$J$22,Offertenregister!$E$5:$E$22,"&gt;="&amp;M57,Offertenregister!$E$5:$E$22,"&lt;"&amp;M58)</f>
        <v>493969</v>
      </c>
      <c r="M57" s="21">
        <v>46174</v>
      </c>
    </row>
    <row r="58" spans="1:13" x14ac:dyDescent="0.25">
      <c r="E58" s="18" t="s">
        <v>31</v>
      </c>
      <c r="F58" s="19">
        <f>COUNTIF(Offertenregister!$D$5:$D$22,E58)</f>
        <v>1</v>
      </c>
      <c r="G58" s="20">
        <f>SUMIFS(Offertenregister!$J$5:$J$22,Offertenregister!$D$5:$D$22,E58)</f>
        <v>225624</v>
      </c>
      <c r="I58" s="18" t="s">
        <v>32</v>
      </c>
      <c r="J58" s="19">
        <f>SUMPRODUCT((Offertenregister!$E$5:$E$22&gt;=M58)*(Offertenregister!$E$5:$E$22&lt;M59))</f>
        <v>2</v>
      </c>
      <c r="K58" s="20">
        <f>SUMIFS(Offertenregister!$J$5:$J$22,Offertenregister!$E$5:$E$22,"&gt;="&amp;M58,Offertenregister!$E$5:$E$22,"&lt;"&amp;M59)</f>
        <v>791945</v>
      </c>
      <c r="M58" s="21">
        <v>46204</v>
      </c>
    </row>
    <row r="59" spans="1:13" x14ac:dyDescent="0.25">
      <c r="E59" s="22" t="s">
        <v>33</v>
      </c>
      <c r="F59" s="23">
        <f>COUNTIF(Offertenregister!$D$5:$D$22,E59)</f>
        <v>2</v>
      </c>
      <c r="G59" s="24">
        <f>SUMIFS(Offertenregister!$J$5:$J$22,Offertenregister!$D$5:$D$22,E59)</f>
        <v>112455</v>
      </c>
      <c r="I59" s="22" t="s">
        <v>34</v>
      </c>
      <c r="J59" s="23">
        <f>SUMPRODUCT((Offertenregister!$E$5:$E$22&gt;=M59)*(Offertenregister!$E$5:$E$22&lt;M60))</f>
        <v>1</v>
      </c>
      <c r="K59" s="24">
        <f>SUMIFS(Offertenregister!$J$5:$J$22,Offertenregister!$E$5:$E$22,"&gt;="&amp;M59,Offertenregister!$E$5:$E$22,"&lt;"&amp;M60)</f>
        <v>43078</v>
      </c>
      <c r="M59" s="21">
        <v>46235</v>
      </c>
    </row>
    <row r="60" spans="1:13" x14ac:dyDescent="0.25">
      <c r="E60" s="18" t="s">
        <v>35</v>
      </c>
      <c r="F60" s="19">
        <f>COUNTA(Offertenregister!$A$5:$A$22)-SUM(F52:F59)</f>
        <v>0</v>
      </c>
      <c r="G60" s="20">
        <f>SUM(Offertenregister!$J$5:$J$22)-SUM(G52:G59)</f>
        <v>0</v>
      </c>
      <c r="I60" s="18" t="s">
        <v>36</v>
      </c>
      <c r="J60" s="19">
        <f>SUMPRODUCT((Offertenregister!$E$5:$E$22&gt;=M60)*(Offertenregister!$E$5:$E$22&lt;M61))</f>
        <v>0</v>
      </c>
      <c r="K60" s="20">
        <f>SUMIFS(Offertenregister!$J$5:$J$22,Offertenregister!$E$5:$E$22,"&gt;="&amp;M60,Offertenregister!$E$5:$E$22,"&lt;"&amp;M61)</f>
        <v>0</v>
      </c>
      <c r="M60" s="21">
        <v>46266</v>
      </c>
    </row>
    <row r="61" spans="1:13" x14ac:dyDescent="0.25">
      <c r="E61" s="25" t="s">
        <v>26</v>
      </c>
      <c r="F61" s="26">
        <f>SUM(F52:F60)</f>
        <v>18</v>
      </c>
      <c r="G61" s="27">
        <f>SUM(G52:G60)</f>
        <v>4643380</v>
      </c>
      <c r="I61" s="22" t="s">
        <v>37</v>
      </c>
      <c r="J61" s="23">
        <f>SUMPRODUCT((Offertenregister!$E$5:$E$22&gt;=M61)*(Offertenregister!$E$5:$E$22&lt;M62))</f>
        <v>0</v>
      </c>
      <c r="K61" s="24">
        <f>SUMIFS(Offertenregister!$J$5:$J$22,Offertenregister!$E$5:$E$22,"&gt;="&amp;M61,Offertenregister!$E$5:$E$22,"&lt;"&amp;M62)</f>
        <v>0</v>
      </c>
      <c r="M61" s="21">
        <v>46296</v>
      </c>
    </row>
    <row r="62" spans="1:13" x14ac:dyDescent="0.25">
      <c r="I62" s="18" t="s">
        <v>38</v>
      </c>
      <c r="J62" s="19">
        <f>SUMPRODUCT((Offertenregister!$E$5:$E$22&gt;=M62)*(Offertenregister!$E$5:$E$22&lt;M63))</f>
        <v>0</v>
      </c>
      <c r="K62" s="20">
        <f>SUMIFS(Offertenregister!$J$5:$J$22,Offertenregister!$E$5:$E$22,"&gt;="&amp;M62,Offertenregister!$E$5:$E$22,"&lt;"&amp;M63)</f>
        <v>0</v>
      </c>
      <c r="M62" s="21">
        <v>46327</v>
      </c>
    </row>
    <row r="63" spans="1:13" x14ac:dyDescent="0.25">
      <c r="I63" s="22" t="s">
        <v>39</v>
      </c>
      <c r="J63" s="23">
        <f>SUMPRODUCT((Offertenregister!$E$5:$E$22&gt;=M63)*(Offertenregister!$E$5:$E$22&lt;M64))</f>
        <v>0</v>
      </c>
      <c r="K63" s="24">
        <f>SUMIFS(Offertenregister!$J$5:$J$22,Offertenregister!$E$5:$E$22,"&gt;="&amp;M63,Offertenregister!$E$5:$E$22,"&lt;"&amp;M64)</f>
        <v>0</v>
      </c>
      <c r="M63" s="21">
        <v>46357</v>
      </c>
    </row>
    <row r="64" spans="1:13" x14ac:dyDescent="0.25">
      <c r="I64" s="25" t="s">
        <v>26</v>
      </c>
      <c r="J64" s="26">
        <f>SUM(J52:J63)</f>
        <v>18</v>
      </c>
      <c r="K64" s="27">
        <f>SUM(K52:K63)</f>
        <v>4643380</v>
      </c>
      <c r="M64" s="21">
        <v>46388</v>
      </c>
    </row>
    <row r="66" spans="1:12" ht="25.5" customHeight="1" x14ac:dyDescent="0.25">
      <c r="A66" s="4" t="s">
        <v>40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</sheetData>
  <mergeCells count="17">
    <mergeCell ref="A66:L66"/>
    <mergeCell ref="A8:D8"/>
    <mergeCell ref="E8:H8"/>
    <mergeCell ref="I8:L8"/>
    <mergeCell ref="A11:L11"/>
    <mergeCell ref="A50:L50"/>
    <mergeCell ref="A5:D5"/>
    <mergeCell ref="E5:H5"/>
    <mergeCell ref="I5:L5"/>
    <mergeCell ref="A7:D7"/>
    <mergeCell ref="E7:H7"/>
    <mergeCell ref="I7:L7"/>
    <mergeCell ref="A1:L1"/>
    <mergeCell ref="A2:L2"/>
    <mergeCell ref="A4:D4"/>
    <mergeCell ref="E4:H4"/>
    <mergeCell ref="I4:L4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627A"/>
    <pageSetUpPr fitToPage="1"/>
  </sheetPr>
  <dimension ref="A1:Q2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13.42578125" customWidth="1"/>
    <col min="2" max="2" width="33" customWidth="1"/>
    <col min="3" max="3" width="29" customWidth="1"/>
    <col min="4" max="4" width="19" customWidth="1"/>
    <col min="5" max="5" width="12.42578125" customWidth="1"/>
    <col min="6" max="7" width="13.42578125" customWidth="1"/>
    <col min="8" max="8" width="9.5703125" customWidth="1"/>
    <col min="9" max="9" width="13.42578125" customWidth="1"/>
    <col min="10" max="10" width="14" customWidth="1"/>
    <col min="11" max="11" width="12.42578125" customWidth="1"/>
    <col min="12" max="13" width="13.42578125" customWidth="1"/>
    <col min="14" max="14" width="14" customWidth="1"/>
    <col min="15" max="15" width="9.5703125" customWidth="1"/>
    <col min="16" max="16" width="13.42578125" customWidth="1"/>
    <col min="17" max="17" width="38" customWidth="1"/>
  </cols>
  <sheetData>
    <row r="1" spans="1:17" ht="33.75" customHeight="1" x14ac:dyDescent="0.25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9.5" customHeight="1" x14ac:dyDescent="0.25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8" customHeight="1" x14ac:dyDescent="0.25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33.75" customHeight="1" x14ac:dyDescent="0.25">
      <c r="A4" s="28" t="s">
        <v>44</v>
      </c>
      <c r="B4" s="28" t="s">
        <v>45</v>
      </c>
      <c r="C4" s="28" t="s">
        <v>46</v>
      </c>
      <c r="D4" s="28" t="s">
        <v>12</v>
      </c>
      <c r="E4" s="28" t="s">
        <v>47</v>
      </c>
      <c r="F4" s="28" t="s">
        <v>48</v>
      </c>
      <c r="G4" s="28" t="s">
        <v>49</v>
      </c>
      <c r="H4" s="28" t="s">
        <v>50</v>
      </c>
      <c r="I4" s="29" t="s">
        <v>51</v>
      </c>
      <c r="J4" s="29" t="s">
        <v>52</v>
      </c>
      <c r="K4" s="28" t="s">
        <v>53</v>
      </c>
      <c r="L4" s="28" t="s">
        <v>9</v>
      </c>
      <c r="M4" s="28" t="s">
        <v>54</v>
      </c>
      <c r="N4" s="29" t="s">
        <v>55</v>
      </c>
      <c r="O4" s="29" t="s">
        <v>56</v>
      </c>
      <c r="P4" s="29" t="s">
        <v>57</v>
      </c>
      <c r="Q4" s="28" t="s">
        <v>58</v>
      </c>
    </row>
    <row r="5" spans="1:17" ht="25.5" x14ac:dyDescent="0.25">
      <c r="A5" s="30" t="s">
        <v>59</v>
      </c>
      <c r="B5" s="31" t="s">
        <v>60</v>
      </c>
      <c r="C5" s="31" t="s">
        <v>61</v>
      </c>
      <c r="D5" s="32" t="s">
        <v>15</v>
      </c>
      <c r="E5" s="33">
        <v>46036</v>
      </c>
      <c r="F5" s="32" t="s">
        <v>62</v>
      </c>
      <c r="G5" s="34">
        <v>486000</v>
      </c>
      <c r="H5" s="35">
        <v>0.19</v>
      </c>
      <c r="I5" s="36">
        <f t="shared" ref="I5:I22" si="0">IF($G5="","",$G5*$H5)</f>
        <v>92340</v>
      </c>
      <c r="J5" s="37">
        <f t="shared" ref="J5:J22" si="1">IF($G5="","",$G5+$I5)</f>
        <v>578340</v>
      </c>
      <c r="K5" s="33">
        <v>46096</v>
      </c>
      <c r="L5" s="38" t="s">
        <v>20</v>
      </c>
      <c r="M5" s="35">
        <v>1</v>
      </c>
      <c r="N5" s="36">
        <f t="shared" ref="N5:N22" si="2">IF(OR($G5="",$M5=""),"",$J5*$M5)</f>
        <v>578340</v>
      </c>
      <c r="O5" s="39" t="str">
        <f t="shared" ref="O5:O22" ca="1" si="3">IF(OR($K5="",$L5="Angenommen",$L5="Abgelehnt"),"",$K5-TODAY())</f>
        <v/>
      </c>
      <c r="P5" s="40" t="str">
        <f t="shared" ref="P5:P22" ca="1" si="4">IF($K5="","",IF(OR($L5="Angenommen",$L5="Abgelehnt"),"Abgeschlossen",IF($K5&lt;TODAY(),"Abgelaufen",IF(($K5-TODAY())&lt;=14,"Läuft bald ab","Gültig"))))</f>
        <v>Abgeschlossen</v>
      </c>
      <c r="Q5" s="31" t="s">
        <v>63</v>
      </c>
    </row>
    <row r="6" spans="1:17" ht="25.5" x14ac:dyDescent="0.25">
      <c r="A6" s="41" t="s">
        <v>64</v>
      </c>
      <c r="B6" s="42" t="s">
        <v>65</v>
      </c>
      <c r="C6" s="42" t="s">
        <v>66</v>
      </c>
      <c r="D6" s="43" t="s">
        <v>21</v>
      </c>
      <c r="E6" s="44">
        <v>46044</v>
      </c>
      <c r="F6" s="43" t="s">
        <v>67</v>
      </c>
      <c r="G6" s="45">
        <v>172500</v>
      </c>
      <c r="H6" s="46">
        <v>0.19</v>
      </c>
      <c r="I6" s="36">
        <f t="shared" si="0"/>
        <v>32775</v>
      </c>
      <c r="J6" s="37">
        <f t="shared" si="1"/>
        <v>205275</v>
      </c>
      <c r="K6" s="44">
        <v>46112</v>
      </c>
      <c r="L6" s="47" t="s">
        <v>20</v>
      </c>
      <c r="M6" s="46">
        <v>1</v>
      </c>
      <c r="N6" s="36">
        <f t="shared" si="2"/>
        <v>205275</v>
      </c>
      <c r="O6" s="39" t="str">
        <f t="shared" ca="1" si="3"/>
        <v/>
      </c>
      <c r="P6" s="40" t="str">
        <f t="shared" ca="1" si="4"/>
        <v>Abgeschlossen</v>
      </c>
      <c r="Q6" s="42" t="s">
        <v>68</v>
      </c>
    </row>
    <row r="7" spans="1:17" x14ac:dyDescent="0.25">
      <c r="A7" s="30" t="s">
        <v>69</v>
      </c>
      <c r="B7" s="31" t="s">
        <v>70</v>
      </c>
      <c r="C7" s="31" t="s">
        <v>71</v>
      </c>
      <c r="D7" s="32" t="s">
        <v>15</v>
      </c>
      <c r="E7" s="33">
        <v>46056</v>
      </c>
      <c r="F7" s="32" t="s">
        <v>72</v>
      </c>
      <c r="G7" s="34">
        <v>298400</v>
      </c>
      <c r="H7" s="35">
        <v>0.19</v>
      </c>
      <c r="I7" s="36">
        <f t="shared" si="0"/>
        <v>56696</v>
      </c>
      <c r="J7" s="37">
        <f t="shared" si="1"/>
        <v>355096</v>
      </c>
      <c r="K7" s="33">
        <v>46142</v>
      </c>
      <c r="L7" s="38" t="s">
        <v>23</v>
      </c>
      <c r="M7" s="35">
        <v>0</v>
      </c>
      <c r="N7" s="36">
        <f t="shared" si="2"/>
        <v>0</v>
      </c>
      <c r="O7" s="39" t="str">
        <f t="shared" ca="1" si="3"/>
        <v/>
      </c>
      <c r="P7" s="40" t="str">
        <f t="shared" ca="1" si="4"/>
        <v>Abgeschlossen</v>
      </c>
      <c r="Q7" s="31" t="s">
        <v>73</v>
      </c>
    </row>
    <row r="8" spans="1:17" x14ac:dyDescent="0.25">
      <c r="A8" s="41" t="s">
        <v>74</v>
      </c>
      <c r="B8" s="42" t="s">
        <v>75</v>
      </c>
      <c r="C8" s="42" t="s">
        <v>76</v>
      </c>
      <c r="D8" s="43" t="s">
        <v>29</v>
      </c>
      <c r="E8" s="44">
        <v>46063</v>
      </c>
      <c r="F8" s="43" t="s">
        <v>77</v>
      </c>
      <c r="G8" s="45">
        <v>43800</v>
      </c>
      <c r="H8" s="46">
        <v>0.19</v>
      </c>
      <c r="I8" s="36">
        <f t="shared" si="0"/>
        <v>8322</v>
      </c>
      <c r="J8" s="37">
        <f t="shared" si="1"/>
        <v>52122</v>
      </c>
      <c r="K8" s="44">
        <v>46122</v>
      </c>
      <c r="L8" s="47" t="s">
        <v>20</v>
      </c>
      <c r="M8" s="46">
        <v>1</v>
      </c>
      <c r="N8" s="36">
        <f t="shared" si="2"/>
        <v>52122</v>
      </c>
      <c r="O8" s="39" t="str">
        <f t="shared" ca="1" si="3"/>
        <v/>
      </c>
      <c r="P8" s="40" t="str">
        <f t="shared" ca="1" si="4"/>
        <v>Abgeschlossen</v>
      </c>
      <c r="Q8" s="42" t="s">
        <v>78</v>
      </c>
    </row>
    <row r="9" spans="1:17" ht="25.5" x14ac:dyDescent="0.25">
      <c r="A9" s="30" t="s">
        <v>79</v>
      </c>
      <c r="B9" s="31" t="s">
        <v>80</v>
      </c>
      <c r="C9" s="31" t="s">
        <v>81</v>
      </c>
      <c r="D9" s="32" t="s">
        <v>27</v>
      </c>
      <c r="E9" s="33">
        <v>46071</v>
      </c>
      <c r="F9" s="32" t="s">
        <v>82</v>
      </c>
      <c r="G9" s="34">
        <v>156900</v>
      </c>
      <c r="H9" s="35">
        <v>0.19</v>
      </c>
      <c r="I9" s="36">
        <f t="shared" si="0"/>
        <v>29811</v>
      </c>
      <c r="J9" s="37">
        <f t="shared" si="1"/>
        <v>186711</v>
      </c>
      <c r="K9" s="33">
        <v>46157</v>
      </c>
      <c r="L9" s="38" t="s">
        <v>23</v>
      </c>
      <c r="M9" s="35">
        <v>0</v>
      </c>
      <c r="N9" s="36">
        <f t="shared" si="2"/>
        <v>0</v>
      </c>
      <c r="O9" s="39" t="str">
        <f t="shared" ca="1" si="3"/>
        <v/>
      </c>
      <c r="P9" s="40" t="str">
        <f t="shared" ca="1" si="4"/>
        <v>Abgeschlossen</v>
      </c>
      <c r="Q9" s="31" t="s">
        <v>83</v>
      </c>
    </row>
    <row r="10" spans="1:17" x14ac:dyDescent="0.25">
      <c r="A10" s="41" t="s">
        <v>84</v>
      </c>
      <c r="B10" s="42" t="s">
        <v>85</v>
      </c>
      <c r="C10" s="42" t="s">
        <v>86</v>
      </c>
      <c r="D10" s="43" t="s">
        <v>24</v>
      </c>
      <c r="E10" s="44">
        <v>46083</v>
      </c>
      <c r="F10" s="43" t="s">
        <v>87</v>
      </c>
      <c r="G10" s="45">
        <v>214300</v>
      </c>
      <c r="H10" s="46">
        <v>0.19</v>
      </c>
      <c r="I10" s="36">
        <f t="shared" si="0"/>
        <v>40717</v>
      </c>
      <c r="J10" s="37">
        <f t="shared" si="1"/>
        <v>255017</v>
      </c>
      <c r="K10" s="44">
        <v>46162</v>
      </c>
      <c r="L10" s="47" t="s">
        <v>20</v>
      </c>
      <c r="M10" s="46">
        <v>1</v>
      </c>
      <c r="N10" s="36">
        <f t="shared" si="2"/>
        <v>255017</v>
      </c>
      <c r="O10" s="39" t="str">
        <f t="shared" ca="1" si="3"/>
        <v/>
      </c>
      <c r="P10" s="40" t="str">
        <f t="shared" ca="1" si="4"/>
        <v>Abgeschlossen</v>
      </c>
      <c r="Q10" s="42" t="s">
        <v>88</v>
      </c>
    </row>
    <row r="11" spans="1:17" ht="25.5" x14ac:dyDescent="0.25">
      <c r="A11" s="30" t="s">
        <v>89</v>
      </c>
      <c r="B11" s="31" t="s">
        <v>90</v>
      </c>
      <c r="C11" s="31" t="s">
        <v>91</v>
      </c>
      <c r="D11" s="32" t="s">
        <v>29</v>
      </c>
      <c r="E11" s="33">
        <v>46092</v>
      </c>
      <c r="F11" s="32" t="s">
        <v>92</v>
      </c>
      <c r="G11" s="34">
        <v>67200</v>
      </c>
      <c r="H11" s="35">
        <v>0.19</v>
      </c>
      <c r="I11" s="36">
        <f t="shared" si="0"/>
        <v>12768</v>
      </c>
      <c r="J11" s="37">
        <f t="shared" si="1"/>
        <v>79968</v>
      </c>
      <c r="K11" s="33">
        <v>46203</v>
      </c>
      <c r="L11" s="38" t="s">
        <v>17</v>
      </c>
      <c r="M11" s="35">
        <v>0.5</v>
      </c>
      <c r="N11" s="36">
        <f t="shared" si="2"/>
        <v>39984</v>
      </c>
      <c r="O11" s="39">
        <f t="shared" ca="1" si="3"/>
        <v>-64</v>
      </c>
      <c r="P11" s="40" t="str">
        <f t="shared" ca="1" si="4"/>
        <v>Abgelaufen</v>
      </c>
      <c r="Q11" s="31" t="s">
        <v>93</v>
      </c>
    </row>
    <row r="12" spans="1:17" ht="25.5" x14ac:dyDescent="0.25">
      <c r="A12" s="41" t="s">
        <v>94</v>
      </c>
      <c r="B12" s="42" t="s">
        <v>95</v>
      </c>
      <c r="C12" s="42" t="s">
        <v>96</v>
      </c>
      <c r="D12" s="43" t="s">
        <v>15</v>
      </c>
      <c r="E12" s="44">
        <v>46105</v>
      </c>
      <c r="F12" s="43" t="s">
        <v>97</v>
      </c>
      <c r="G12" s="45">
        <v>742000</v>
      </c>
      <c r="H12" s="46">
        <v>0.19</v>
      </c>
      <c r="I12" s="36">
        <f t="shared" si="0"/>
        <v>140980</v>
      </c>
      <c r="J12" s="37">
        <f t="shared" si="1"/>
        <v>882980</v>
      </c>
      <c r="K12" s="44">
        <v>46234</v>
      </c>
      <c r="L12" s="47" t="s">
        <v>23</v>
      </c>
      <c r="M12" s="46">
        <v>0</v>
      </c>
      <c r="N12" s="36">
        <f t="shared" si="2"/>
        <v>0</v>
      </c>
      <c r="O12" s="39" t="str">
        <f t="shared" ca="1" si="3"/>
        <v/>
      </c>
      <c r="P12" s="40" t="str">
        <f t="shared" ca="1" si="4"/>
        <v>Abgeschlossen</v>
      </c>
      <c r="Q12" s="42" t="s">
        <v>98</v>
      </c>
    </row>
    <row r="13" spans="1:17" x14ac:dyDescent="0.25">
      <c r="A13" s="30" t="s">
        <v>99</v>
      </c>
      <c r="B13" s="31" t="s">
        <v>100</v>
      </c>
      <c r="C13" s="31" t="s">
        <v>101</v>
      </c>
      <c r="D13" s="32" t="s">
        <v>31</v>
      </c>
      <c r="E13" s="33">
        <v>46119</v>
      </c>
      <c r="F13" s="32" t="s">
        <v>62</v>
      </c>
      <c r="G13" s="34">
        <v>189600</v>
      </c>
      <c r="H13" s="35">
        <v>0.19</v>
      </c>
      <c r="I13" s="36">
        <f t="shared" si="0"/>
        <v>36024</v>
      </c>
      <c r="J13" s="37">
        <f t="shared" si="1"/>
        <v>225624</v>
      </c>
      <c r="K13" s="33">
        <v>46188</v>
      </c>
      <c r="L13" s="38" t="s">
        <v>20</v>
      </c>
      <c r="M13" s="35">
        <v>1</v>
      </c>
      <c r="N13" s="36">
        <f t="shared" si="2"/>
        <v>225624</v>
      </c>
      <c r="O13" s="39" t="str">
        <f t="shared" ca="1" si="3"/>
        <v/>
      </c>
      <c r="P13" s="40" t="str">
        <f t="shared" ca="1" si="4"/>
        <v>Abgeschlossen</v>
      </c>
      <c r="Q13" s="31" t="s">
        <v>102</v>
      </c>
    </row>
    <row r="14" spans="1:17" x14ac:dyDescent="0.25">
      <c r="A14" s="41" t="s">
        <v>103</v>
      </c>
      <c r="B14" s="42" t="s">
        <v>104</v>
      </c>
      <c r="C14" s="42" t="s">
        <v>105</v>
      </c>
      <c r="D14" s="43" t="s">
        <v>15</v>
      </c>
      <c r="E14" s="44">
        <v>46127</v>
      </c>
      <c r="F14" s="43" t="s">
        <v>67</v>
      </c>
      <c r="G14" s="45">
        <v>128700</v>
      </c>
      <c r="H14" s="46">
        <v>0.19</v>
      </c>
      <c r="I14" s="36">
        <f t="shared" si="0"/>
        <v>24453</v>
      </c>
      <c r="J14" s="37">
        <f t="shared" si="1"/>
        <v>153153</v>
      </c>
      <c r="K14" s="44">
        <v>46234</v>
      </c>
      <c r="L14" s="47" t="s">
        <v>14</v>
      </c>
      <c r="M14" s="46">
        <v>0.5</v>
      </c>
      <c r="N14" s="36">
        <f t="shared" si="2"/>
        <v>76576.5</v>
      </c>
      <c r="O14" s="39">
        <f t="shared" ca="1" si="3"/>
        <v>-33</v>
      </c>
      <c r="P14" s="40" t="str">
        <f t="shared" ca="1" si="4"/>
        <v>Abgelaufen</v>
      </c>
      <c r="Q14" s="42" t="s">
        <v>106</v>
      </c>
    </row>
    <row r="15" spans="1:17" ht="25.5" x14ac:dyDescent="0.25">
      <c r="A15" s="30" t="s">
        <v>107</v>
      </c>
      <c r="B15" s="31" t="s">
        <v>108</v>
      </c>
      <c r="C15" s="31" t="s">
        <v>109</v>
      </c>
      <c r="D15" s="32" t="s">
        <v>18</v>
      </c>
      <c r="E15" s="33">
        <v>46140</v>
      </c>
      <c r="F15" s="32" t="s">
        <v>72</v>
      </c>
      <c r="G15" s="34">
        <v>94500</v>
      </c>
      <c r="H15" s="35">
        <v>0.19</v>
      </c>
      <c r="I15" s="36">
        <f t="shared" si="0"/>
        <v>17955</v>
      </c>
      <c r="J15" s="37">
        <f t="shared" si="1"/>
        <v>112455</v>
      </c>
      <c r="K15" s="33">
        <v>46218</v>
      </c>
      <c r="L15" s="38" t="s">
        <v>20</v>
      </c>
      <c r="M15" s="35">
        <v>1</v>
      </c>
      <c r="N15" s="36">
        <f t="shared" si="2"/>
        <v>112455</v>
      </c>
      <c r="O15" s="39" t="str">
        <f t="shared" ca="1" si="3"/>
        <v/>
      </c>
      <c r="P15" s="40" t="str">
        <f t="shared" ca="1" si="4"/>
        <v>Abgeschlossen</v>
      </c>
      <c r="Q15" s="31" t="s">
        <v>110</v>
      </c>
    </row>
    <row r="16" spans="1:17" x14ac:dyDescent="0.25">
      <c r="A16" s="41" t="s">
        <v>111</v>
      </c>
      <c r="B16" s="42" t="s">
        <v>112</v>
      </c>
      <c r="C16" s="42" t="s">
        <v>113</v>
      </c>
      <c r="D16" s="43" t="s">
        <v>29</v>
      </c>
      <c r="E16" s="44">
        <v>46148</v>
      </c>
      <c r="F16" s="43" t="s">
        <v>77</v>
      </c>
      <c r="G16" s="45">
        <v>78900</v>
      </c>
      <c r="H16" s="46">
        <v>0.19</v>
      </c>
      <c r="I16" s="36">
        <f t="shared" si="0"/>
        <v>14991</v>
      </c>
      <c r="J16" s="37">
        <f t="shared" si="1"/>
        <v>93891</v>
      </c>
      <c r="K16" s="44">
        <v>46270</v>
      </c>
      <c r="L16" s="47" t="s">
        <v>17</v>
      </c>
      <c r="M16" s="46">
        <v>0.75</v>
      </c>
      <c r="N16" s="36">
        <f t="shared" si="2"/>
        <v>70418.25</v>
      </c>
      <c r="O16" s="39">
        <f t="shared" ca="1" si="3"/>
        <v>3</v>
      </c>
      <c r="P16" s="40" t="str">
        <f t="shared" ca="1" si="4"/>
        <v>Läuft bald ab</v>
      </c>
      <c r="Q16" s="42" t="s">
        <v>114</v>
      </c>
    </row>
    <row r="17" spans="1:17" x14ac:dyDescent="0.25">
      <c r="A17" s="30" t="s">
        <v>115</v>
      </c>
      <c r="B17" s="31" t="s">
        <v>116</v>
      </c>
      <c r="C17" s="31" t="s">
        <v>117</v>
      </c>
      <c r="D17" s="32" t="s">
        <v>15</v>
      </c>
      <c r="E17" s="33">
        <v>46161</v>
      </c>
      <c r="F17" s="32" t="s">
        <v>82</v>
      </c>
      <c r="G17" s="34">
        <v>112400</v>
      </c>
      <c r="H17" s="35">
        <v>0.19</v>
      </c>
      <c r="I17" s="36">
        <f t="shared" si="0"/>
        <v>21356</v>
      </c>
      <c r="J17" s="37">
        <f t="shared" si="1"/>
        <v>133756</v>
      </c>
      <c r="K17" s="33">
        <v>46249</v>
      </c>
      <c r="L17" s="38" t="s">
        <v>20</v>
      </c>
      <c r="M17" s="35">
        <v>1</v>
      </c>
      <c r="N17" s="36">
        <f t="shared" si="2"/>
        <v>133756</v>
      </c>
      <c r="O17" s="39" t="str">
        <f t="shared" ca="1" si="3"/>
        <v/>
      </c>
      <c r="P17" s="40" t="str">
        <f t="shared" ca="1" si="4"/>
        <v>Abgeschlossen</v>
      </c>
      <c r="Q17" s="31" t="s">
        <v>118</v>
      </c>
    </row>
    <row r="18" spans="1:17" x14ac:dyDescent="0.25">
      <c r="A18" s="41" t="s">
        <v>119</v>
      </c>
      <c r="B18" s="42" t="s">
        <v>120</v>
      </c>
      <c r="C18" s="42" t="s">
        <v>121</v>
      </c>
      <c r="D18" s="43" t="s">
        <v>21</v>
      </c>
      <c r="E18" s="44">
        <v>46175</v>
      </c>
      <c r="F18" s="43" t="s">
        <v>87</v>
      </c>
      <c r="G18" s="45">
        <v>356800</v>
      </c>
      <c r="H18" s="46">
        <v>0.19</v>
      </c>
      <c r="I18" s="36">
        <f t="shared" si="0"/>
        <v>67792</v>
      </c>
      <c r="J18" s="37">
        <f t="shared" si="1"/>
        <v>424592</v>
      </c>
      <c r="K18" s="44">
        <v>46280</v>
      </c>
      <c r="L18" s="47" t="s">
        <v>14</v>
      </c>
      <c r="M18" s="46">
        <v>0.75</v>
      </c>
      <c r="N18" s="36">
        <f t="shared" si="2"/>
        <v>318444</v>
      </c>
      <c r="O18" s="39">
        <f t="shared" ca="1" si="3"/>
        <v>13</v>
      </c>
      <c r="P18" s="40" t="str">
        <f t="shared" ca="1" si="4"/>
        <v>Läuft bald ab</v>
      </c>
      <c r="Q18" s="42" t="s">
        <v>122</v>
      </c>
    </row>
    <row r="19" spans="1:17" ht="25.5" x14ac:dyDescent="0.25">
      <c r="A19" s="30" t="s">
        <v>123</v>
      </c>
      <c r="B19" s="31" t="s">
        <v>124</v>
      </c>
      <c r="C19" s="31" t="s">
        <v>125</v>
      </c>
      <c r="D19" s="32" t="s">
        <v>33</v>
      </c>
      <c r="E19" s="33">
        <v>46189</v>
      </c>
      <c r="F19" s="32" t="s">
        <v>92</v>
      </c>
      <c r="G19" s="34">
        <v>58300</v>
      </c>
      <c r="H19" s="35">
        <v>0.19</v>
      </c>
      <c r="I19" s="36">
        <f t="shared" si="0"/>
        <v>11077</v>
      </c>
      <c r="J19" s="37">
        <f t="shared" si="1"/>
        <v>69377</v>
      </c>
      <c r="K19" s="33">
        <v>46254</v>
      </c>
      <c r="L19" s="38" t="s">
        <v>20</v>
      </c>
      <c r="M19" s="35">
        <v>1</v>
      </c>
      <c r="N19" s="36">
        <f t="shared" si="2"/>
        <v>69377</v>
      </c>
      <c r="O19" s="39" t="str">
        <f t="shared" ca="1" si="3"/>
        <v/>
      </c>
      <c r="P19" s="40" t="str">
        <f t="shared" ca="1" si="4"/>
        <v>Abgeschlossen</v>
      </c>
      <c r="Q19" s="31" t="s">
        <v>126</v>
      </c>
    </row>
    <row r="20" spans="1:17" x14ac:dyDescent="0.25">
      <c r="A20" s="41" t="s">
        <v>127</v>
      </c>
      <c r="B20" s="42" t="s">
        <v>128</v>
      </c>
      <c r="C20" s="42" t="s">
        <v>129</v>
      </c>
      <c r="D20" s="43" t="s">
        <v>27</v>
      </c>
      <c r="E20" s="44">
        <v>46204</v>
      </c>
      <c r="F20" s="43" t="s">
        <v>97</v>
      </c>
      <c r="G20" s="45">
        <v>41600</v>
      </c>
      <c r="H20" s="46">
        <v>0.19</v>
      </c>
      <c r="I20" s="36">
        <f t="shared" si="0"/>
        <v>7904</v>
      </c>
      <c r="J20" s="37">
        <f t="shared" si="1"/>
        <v>49504</v>
      </c>
      <c r="K20" s="44">
        <v>46265</v>
      </c>
      <c r="L20" s="47" t="s">
        <v>23</v>
      </c>
      <c r="M20" s="46">
        <v>0</v>
      </c>
      <c r="N20" s="36">
        <f t="shared" si="2"/>
        <v>0</v>
      </c>
      <c r="O20" s="39" t="str">
        <f t="shared" ca="1" si="3"/>
        <v/>
      </c>
      <c r="P20" s="40" t="str">
        <f t="shared" ca="1" si="4"/>
        <v>Abgeschlossen</v>
      </c>
      <c r="Q20" s="42" t="s">
        <v>130</v>
      </c>
    </row>
    <row r="21" spans="1:17" ht="25.5" x14ac:dyDescent="0.25">
      <c r="A21" s="30" t="s">
        <v>131</v>
      </c>
      <c r="B21" s="31" t="s">
        <v>132</v>
      </c>
      <c r="C21" s="31" t="s">
        <v>133</v>
      </c>
      <c r="D21" s="32" t="s">
        <v>18</v>
      </c>
      <c r="E21" s="33">
        <v>46217</v>
      </c>
      <c r="F21" s="32" t="s">
        <v>62</v>
      </c>
      <c r="G21" s="34">
        <v>623900</v>
      </c>
      <c r="H21" s="35">
        <v>0.19</v>
      </c>
      <c r="I21" s="36">
        <f t="shared" si="0"/>
        <v>118541</v>
      </c>
      <c r="J21" s="37">
        <f t="shared" si="1"/>
        <v>742441</v>
      </c>
      <c r="K21" s="33">
        <v>46310</v>
      </c>
      <c r="L21" s="38" t="s">
        <v>14</v>
      </c>
      <c r="M21" s="35">
        <v>0.75</v>
      </c>
      <c r="N21" s="36">
        <f t="shared" si="2"/>
        <v>556830.75</v>
      </c>
      <c r="O21" s="39">
        <f t="shared" ca="1" si="3"/>
        <v>43</v>
      </c>
      <c r="P21" s="40" t="str">
        <f t="shared" ca="1" si="4"/>
        <v>Gültig</v>
      </c>
      <c r="Q21" s="31" t="s">
        <v>134</v>
      </c>
    </row>
    <row r="22" spans="1:17" ht="25.5" x14ac:dyDescent="0.25">
      <c r="A22" s="41" t="s">
        <v>135</v>
      </c>
      <c r="B22" s="42" t="s">
        <v>136</v>
      </c>
      <c r="C22" s="42" t="s">
        <v>91</v>
      </c>
      <c r="D22" s="43" t="s">
        <v>33</v>
      </c>
      <c r="E22" s="44">
        <v>46238</v>
      </c>
      <c r="F22" s="43" t="s">
        <v>67</v>
      </c>
      <c r="G22" s="45">
        <v>36200</v>
      </c>
      <c r="H22" s="46">
        <v>0.19</v>
      </c>
      <c r="I22" s="36">
        <f t="shared" si="0"/>
        <v>6878</v>
      </c>
      <c r="J22" s="37">
        <f t="shared" si="1"/>
        <v>43078</v>
      </c>
      <c r="K22" s="44">
        <v>46341</v>
      </c>
      <c r="L22" s="47" t="s">
        <v>17</v>
      </c>
      <c r="M22" s="46">
        <v>0.5</v>
      </c>
      <c r="N22" s="36">
        <f t="shared" si="2"/>
        <v>21539</v>
      </c>
      <c r="O22" s="39">
        <f t="shared" ca="1" si="3"/>
        <v>74</v>
      </c>
      <c r="P22" s="40" t="str">
        <f t="shared" ca="1" si="4"/>
        <v>Gültig</v>
      </c>
      <c r="Q22" s="42" t="s">
        <v>137</v>
      </c>
    </row>
    <row r="23" spans="1:17" ht="19.5" customHeight="1" x14ac:dyDescent="0.25">
      <c r="A23" s="2" t="s">
        <v>138</v>
      </c>
      <c r="B23" s="2"/>
      <c r="C23" s="2"/>
      <c r="D23" s="2"/>
      <c r="E23" s="2"/>
      <c r="F23" s="2"/>
      <c r="G23" s="48">
        <f>SUM(G5:G22)</f>
        <v>3902000</v>
      </c>
      <c r="H23" s="49"/>
      <c r="I23" s="48">
        <f>SUM(I5:I22)</f>
        <v>741380</v>
      </c>
      <c r="J23" s="48">
        <f>SUM(J5:J22)</f>
        <v>4643380</v>
      </c>
      <c r="K23" s="49"/>
      <c r="L23" s="49"/>
      <c r="M23" s="49"/>
      <c r="N23" s="48">
        <f>SUM(N5:N22)</f>
        <v>2715758.5</v>
      </c>
      <c r="O23" s="49"/>
      <c r="P23" s="49"/>
      <c r="Q23" s="49"/>
    </row>
    <row r="25" spans="1:17" ht="25.5" customHeight="1" x14ac:dyDescent="0.25">
      <c r="A25" s="4" t="s">
        <v>139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mergeCells count="5">
    <mergeCell ref="A1:Q1"/>
    <mergeCell ref="A2:Q2"/>
    <mergeCell ref="A3:Q3"/>
    <mergeCell ref="A23:F23"/>
    <mergeCell ref="A25:Q25"/>
  </mergeCells>
  <conditionalFormatting sqref="L5:L22">
    <cfRule type="cellIs" dxfId="9" priority="2" operator="equal">
      <formula>"Angenommen"</formula>
    </cfRule>
    <cfRule type="cellIs" dxfId="8" priority="3" operator="equal">
      <formula>"In Prüfung"</formula>
    </cfRule>
    <cfRule type="cellIs" dxfId="7" priority="4" operator="equal">
      <formula>"Offen"</formula>
    </cfRule>
    <cfRule type="cellIs" dxfId="6" priority="5" operator="equal">
      <formula>"Abgelehnt"</formula>
    </cfRule>
  </conditionalFormatting>
  <conditionalFormatting sqref="O5:O22">
    <cfRule type="cellIs" dxfId="5" priority="10" operator="lessThan">
      <formula>0</formula>
    </cfRule>
    <cfRule type="cellIs" dxfId="4" priority="11" operator="between">
      <formula>0</formula>
      <formula>14</formula>
    </cfRule>
  </conditionalFormatting>
  <conditionalFormatting sqref="P5:P22">
    <cfRule type="cellIs" dxfId="3" priority="6" operator="equal">
      <formula>"Gültig"</formula>
    </cfRule>
    <cfRule type="cellIs" dxfId="2" priority="7" operator="equal">
      <formula>"Läuft bald ab"</formula>
    </cfRule>
    <cfRule type="cellIs" dxfId="1" priority="8" operator="equal">
      <formula>"Abgelaufen"</formula>
    </cfRule>
    <cfRule type="cellIs" dxfId="0" priority="9" operator="equal">
      <formula>"Abgeschlossen"</formula>
    </cfRule>
  </conditionalFormatting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ErrorMessage="1" xr:uid="{00000000-0002-0000-0100-000000000000}">
          <x14:formula1>
            <xm:f>Konfiguration!$A$5:$A$30</xm:f>
          </x14:formula1>
          <x14:formula2>
            <xm:f>0</xm:f>
          </x14:formula2>
          <xm:sqref>D5:D22</xm:sqref>
        </x14:dataValidation>
        <x14:dataValidation type="list" allowBlank="1" showErrorMessage="1" xr:uid="{00000000-0002-0000-0100-000001000000}">
          <x14:formula1>
            <xm:f>Konfiguration!$C$5:$C$8</xm:f>
          </x14:formula1>
          <x14:formula2>
            <xm:f>0</xm:f>
          </x14:formula2>
          <xm:sqref>L5:L22</xm:sqref>
        </x14:dataValidation>
        <x14:dataValidation type="list" allowBlank="1" showErrorMessage="1" xr:uid="{00000000-0002-0000-0100-000002000000}">
          <x14:formula1>
            <xm:f>Konfiguration!$E$5:$E$7</xm:f>
          </x14:formula1>
          <x14:formula2>
            <xm:f>0</xm:f>
          </x14:formula2>
          <xm:sqref>H5:H22</xm:sqref>
        </x14:dataValidation>
        <x14:dataValidation type="list" allowBlank="1" showErrorMessage="1" xr:uid="{00000000-0002-0000-0100-000003000000}">
          <x14:formula1>
            <xm:f>Konfiguration!$G$5:$G$10</xm:f>
          </x14:formula1>
          <x14:formula2>
            <xm:f>0</xm:f>
          </x14:formula2>
          <xm:sqref>M5:M22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475A"/>
    <pageSetUpPr fitToPage="1"/>
  </sheetPr>
  <dimension ref="A1:I20"/>
  <sheetViews>
    <sheetView zoomScaleNormal="100" workbookViewId="0"/>
  </sheetViews>
  <sheetFormatPr baseColWidth="10" defaultColWidth="8.7109375" defaultRowHeight="15" x14ac:dyDescent="0.25"/>
  <cols>
    <col min="1" max="1" width="26" customWidth="1"/>
    <col min="2" max="2" width="2" customWidth="1"/>
    <col min="3" max="3" width="18" customWidth="1"/>
    <col min="4" max="4" width="2" customWidth="1"/>
    <col min="5" max="5" width="14" customWidth="1"/>
    <col min="6" max="6" width="2" customWidth="1"/>
    <col min="7" max="7" width="18.42578125" customWidth="1"/>
    <col min="8" max="8" width="2" customWidth="1"/>
    <col min="9" max="9" width="30" customWidth="1"/>
  </cols>
  <sheetData>
    <row r="1" spans="1:9" ht="30" customHeight="1" x14ac:dyDescent="0.25">
      <c r="A1" s="1" t="s">
        <v>140</v>
      </c>
      <c r="B1" s="1"/>
      <c r="C1" s="1"/>
      <c r="D1" s="1"/>
      <c r="E1" s="1"/>
      <c r="F1" s="1"/>
      <c r="G1" s="1"/>
      <c r="H1" s="1"/>
      <c r="I1" s="1"/>
    </row>
    <row r="2" spans="1:9" ht="19.5" customHeight="1" x14ac:dyDescent="0.25">
      <c r="A2" s="55" t="s">
        <v>141</v>
      </c>
      <c r="B2" s="55"/>
      <c r="C2" s="55"/>
      <c r="D2" s="55"/>
      <c r="E2" s="55"/>
      <c r="F2" s="55"/>
      <c r="G2" s="55"/>
      <c r="H2" s="55"/>
      <c r="I2" s="55"/>
    </row>
    <row r="4" spans="1:9" x14ac:dyDescent="0.25">
      <c r="A4" s="50" t="s">
        <v>142</v>
      </c>
      <c r="C4" s="50" t="s">
        <v>143</v>
      </c>
      <c r="E4" s="50" t="s">
        <v>144</v>
      </c>
      <c r="G4" s="50" t="s">
        <v>145</v>
      </c>
      <c r="I4" s="50" t="s">
        <v>146</v>
      </c>
    </row>
    <row r="5" spans="1:9" x14ac:dyDescent="0.25">
      <c r="A5" s="51" t="s">
        <v>15</v>
      </c>
      <c r="C5" s="51" t="s">
        <v>14</v>
      </c>
      <c r="E5" s="52">
        <v>0.19</v>
      </c>
      <c r="G5" s="52">
        <v>0</v>
      </c>
      <c r="I5" s="51" t="s">
        <v>61</v>
      </c>
    </row>
    <row r="6" spans="1:9" x14ac:dyDescent="0.25">
      <c r="A6" s="51" t="s">
        <v>147</v>
      </c>
      <c r="C6" s="51" t="s">
        <v>17</v>
      </c>
      <c r="E6" s="52">
        <v>7.0000000000000007E-2</v>
      </c>
      <c r="G6" s="52">
        <v>0.25</v>
      </c>
      <c r="I6" s="51" t="s">
        <v>66</v>
      </c>
    </row>
    <row r="7" spans="1:9" x14ac:dyDescent="0.25">
      <c r="A7" s="51" t="s">
        <v>18</v>
      </c>
      <c r="C7" s="51" t="s">
        <v>20</v>
      </c>
      <c r="E7" s="53">
        <v>0</v>
      </c>
      <c r="G7" s="52">
        <v>0.5</v>
      </c>
      <c r="I7" s="51" t="s">
        <v>105</v>
      </c>
    </row>
    <row r="8" spans="1:9" x14ac:dyDescent="0.25">
      <c r="A8" s="51" t="s">
        <v>148</v>
      </c>
      <c r="C8" s="54" t="s">
        <v>23</v>
      </c>
      <c r="G8" s="52">
        <v>0.75</v>
      </c>
      <c r="I8" s="51" t="s">
        <v>117</v>
      </c>
    </row>
    <row r="9" spans="1:9" x14ac:dyDescent="0.25">
      <c r="A9" s="51" t="s">
        <v>21</v>
      </c>
      <c r="G9" s="52">
        <v>0.9</v>
      </c>
      <c r="I9" s="51" t="s">
        <v>125</v>
      </c>
    </row>
    <row r="10" spans="1:9" x14ac:dyDescent="0.25">
      <c r="A10" s="51" t="s">
        <v>24</v>
      </c>
      <c r="G10" s="53">
        <v>1</v>
      </c>
      <c r="I10" s="51" t="s">
        <v>81</v>
      </c>
    </row>
    <row r="11" spans="1:9" x14ac:dyDescent="0.25">
      <c r="A11" s="51" t="s">
        <v>149</v>
      </c>
      <c r="I11" s="51" t="s">
        <v>86</v>
      </c>
    </row>
    <row r="12" spans="1:9" x14ac:dyDescent="0.25">
      <c r="A12" s="51" t="s">
        <v>27</v>
      </c>
      <c r="I12" s="51" t="s">
        <v>91</v>
      </c>
    </row>
    <row r="13" spans="1:9" x14ac:dyDescent="0.25">
      <c r="A13" s="51" t="s">
        <v>31</v>
      </c>
      <c r="I13" s="54" t="s">
        <v>109</v>
      </c>
    </row>
    <row r="14" spans="1:9" x14ac:dyDescent="0.25">
      <c r="A14" s="51" t="s">
        <v>29</v>
      </c>
    </row>
    <row r="15" spans="1:9" x14ac:dyDescent="0.25">
      <c r="A15" s="51" t="s">
        <v>150</v>
      </c>
    </row>
    <row r="16" spans="1:9" x14ac:dyDescent="0.25">
      <c r="A16" s="51" t="s">
        <v>151</v>
      </c>
    </row>
    <row r="17" spans="1:1" x14ac:dyDescent="0.25">
      <c r="A17" s="51" t="s">
        <v>33</v>
      </c>
    </row>
    <row r="18" spans="1:1" x14ac:dyDescent="0.25">
      <c r="A18" s="51" t="s">
        <v>152</v>
      </c>
    </row>
    <row r="19" spans="1:1" x14ac:dyDescent="0.25">
      <c r="A19" s="51" t="s">
        <v>153</v>
      </c>
    </row>
    <row r="20" spans="1:1" x14ac:dyDescent="0.25">
      <c r="A20" s="54" t="s">
        <v>154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Übersicht</vt:lpstr>
      <vt:lpstr>Offertenregister</vt:lpstr>
      <vt:lpstr>Konfiguration</vt:lpstr>
      <vt:lpstr>Offertenregister!Drucktitel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2026-09-02T05:37:29Z</dcterms:created>
  <dcterms:modified xsi:type="dcterms:W3CDTF">2026-09-02T09:35:01Z</dcterms:modified>
  <dc:language>en-US</dc:language>
</cp:coreProperties>
</file>