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31EEF7A8-B993-4E54-A530-76028D5B84F3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Übersicht" sheetId="1" r:id="rId1"/>
    <sheet name="Angebotserfassung" sheetId="2" r:id="rId2"/>
    <sheet name="Listen" sheetId="3" r:id="rId3"/>
  </sheets>
  <definedNames>
    <definedName name="_xlnm.Print_Area" localSheetId="1">Angebotserfassung!$A$1:$O$30</definedName>
    <definedName name="_xlnm.Print_Area" localSheetId="0">Übersicht!$A$1:$K$32</definedName>
    <definedName name="_xlnm.Print_Titles" localSheetId="1">Angebotserfassung!$1:$4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30" i="2" l="1"/>
  <c r="L30" i="2"/>
  <c r="J30" i="2"/>
  <c r="I30" i="2"/>
  <c r="A30" i="2"/>
  <c r="P29" i="2"/>
  <c r="L29" i="2"/>
  <c r="J29" i="2"/>
  <c r="I29" i="2"/>
  <c r="A29" i="2"/>
  <c r="P28" i="2"/>
  <c r="L28" i="2"/>
  <c r="J28" i="2"/>
  <c r="I28" i="2"/>
  <c r="A28" i="2"/>
  <c r="P27" i="2"/>
  <c r="L27" i="2"/>
  <c r="J27" i="2"/>
  <c r="I27" i="2"/>
  <c r="A27" i="2"/>
  <c r="P26" i="2"/>
  <c r="L26" i="2"/>
  <c r="J26" i="2"/>
  <c r="I26" i="2"/>
  <c r="A26" i="2"/>
  <c r="P25" i="2"/>
  <c r="L25" i="2"/>
  <c r="J25" i="2"/>
  <c r="I25" i="2"/>
  <c r="A25" i="2"/>
  <c r="P24" i="2"/>
  <c r="L24" i="2"/>
  <c r="J24" i="2"/>
  <c r="I24" i="2"/>
  <c r="A24" i="2"/>
  <c r="P23" i="2"/>
  <c r="L23" i="2"/>
  <c r="J23" i="2"/>
  <c r="I23" i="2"/>
  <c r="A23" i="2"/>
  <c r="P22" i="2"/>
  <c r="L22" i="2"/>
  <c r="J22" i="2"/>
  <c r="I22" i="2"/>
  <c r="A22" i="2"/>
  <c r="P21" i="2"/>
  <c r="L21" i="2"/>
  <c r="J21" i="2"/>
  <c r="I21" i="2"/>
  <c r="A21" i="2"/>
  <c r="P20" i="2"/>
  <c r="L20" i="2"/>
  <c r="J20" i="2"/>
  <c r="I20" i="2"/>
  <c r="A20" i="2"/>
  <c r="P19" i="2"/>
  <c r="L19" i="2"/>
  <c r="I19" i="2"/>
  <c r="J19" i="2" s="1"/>
  <c r="A19" i="2"/>
  <c r="P18" i="2"/>
  <c r="L18" i="2"/>
  <c r="J18" i="2"/>
  <c r="I18" i="2"/>
  <c r="A18" i="2"/>
  <c r="P17" i="2"/>
  <c r="L17" i="2"/>
  <c r="I17" i="2"/>
  <c r="J17" i="2" s="1"/>
  <c r="A17" i="2"/>
  <c r="P16" i="2"/>
  <c r="L16" i="2"/>
  <c r="J16" i="2"/>
  <c r="I16" i="2"/>
  <c r="A16" i="2"/>
  <c r="P15" i="2"/>
  <c r="L15" i="2"/>
  <c r="I15" i="2"/>
  <c r="J15" i="2" s="1"/>
  <c r="A15" i="2"/>
  <c r="P14" i="2"/>
  <c r="L14" i="2"/>
  <c r="J14" i="2"/>
  <c r="I14" i="2"/>
  <c r="A14" i="2"/>
  <c r="P13" i="2"/>
  <c r="L13" i="2"/>
  <c r="I13" i="2"/>
  <c r="J13" i="2" s="1"/>
  <c r="A13" i="2"/>
  <c r="P12" i="2"/>
  <c r="L12" i="2"/>
  <c r="J12" i="2"/>
  <c r="I12" i="2"/>
  <c r="A12" i="2"/>
  <c r="P11" i="2"/>
  <c r="L11" i="2"/>
  <c r="I11" i="2"/>
  <c r="J11" i="2" s="1"/>
  <c r="A11" i="2"/>
  <c r="P10" i="2"/>
  <c r="L10" i="2"/>
  <c r="J10" i="2"/>
  <c r="I10" i="2"/>
  <c r="A10" i="2"/>
  <c r="P9" i="2"/>
  <c r="L9" i="2"/>
  <c r="I9" i="2"/>
  <c r="J9" i="2" s="1"/>
  <c r="A9" i="2"/>
  <c r="P8" i="2"/>
  <c r="L8" i="2"/>
  <c r="J8" i="2"/>
  <c r="I8" i="2"/>
  <c r="A8" i="2"/>
  <c r="P7" i="2"/>
  <c r="L7" i="2"/>
  <c r="I7" i="2"/>
  <c r="J7" i="2" s="1"/>
  <c r="A7" i="2"/>
  <c r="P6" i="2"/>
  <c r="L6" i="2"/>
  <c r="J6" i="2"/>
  <c r="I6" i="2"/>
  <c r="A6" i="2"/>
  <c r="P5" i="2"/>
  <c r="L5" i="2"/>
  <c r="I5" i="2"/>
  <c r="J5" i="2" s="1"/>
  <c r="A5" i="2"/>
  <c r="H24" i="1"/>
  <c r="K24" i="1" s="1"/>
  <c r="H23" i="1"/>
  <c r="I23" i="1" s="1"/>
  <c r="H22" i="1"/>
  <c r="I22" i="1" s="1"/>
  <c r="H21" i="1"/>
  <c r="K21" i="1" s="1"/>
  <c r="H20" i="1"/>
  <c r="K20" i="1" s="1"/>
  <c r="H19" i="1"/>
  <c r="K19" i="1" s="1"/>
  <c r="H18" i="1"/>
  <c r="I18" i="1" s="1"/>
  <c r="H17" i="1"/>
  <c r="I17" i="1" s="1"/>
  <c r="C17" i="1"/>
  <c r="D17" i="1" s="1"/>
  <c r="H16" i="1"/>
  <c r="K16" i="1" s="1"/>
  <c r="C16" i="1"/>
  <c r="D16" i="1" s="1"/>
  <c r="K15" i="1"/>
  <c r="H15" i="1"/>
  <c r="J15" i="1" s="1"/>
  <c r="C15" i="1"/>
  <c r="D15" i="1" s="1"/>
  <c r="H14" i="1"/>
  <c r="C14" i="1"/>
  <c r="D14" i="1" s="1"/>
  <c r="H13" i="1"/>
  <c r="K13" i="1" s="1"/>
  <c r="C13" i="1"/>
  <c r="D13" i="1" s="1"/>
  <c r="E8" i="1"/>
  <c r="B8" i="1"/>
  <c r="H5" i="1"/>
  <c r="E5" i="1"/>
  <c r="B5" i="1"/>
  <c r="I19" i="1" l="1"/>
  <c r="J19" i="1" s="1"/>
  <c r="I24" i="1"/>
  <c r="J24" i="1"/>
  <c r="I15" i="1"/>
  <c r="H8" i="1"/>
  <c r="K17" i="1"/>
  <c r="J17" i="1"/>
  <c r="J18" i="1"/>
  <c r="J23" i="1"/>
  <c r="K18" i="1"/>
  <c r="K23" i="1"/>
  <c r="J22" i="1"/>
  <c r="I20" i="1"/>
  <c r="J20" i="1" s="1"/>
  <c r="I14" i="1"/>
  <c r="J14" i="1" s="1"/>
  <c r="I16" i="1"/>
  <c r="J16" i="1" s="1"/>
  <c r="I13" i="1"/>
  <c r="J13" i="1" s="1"/>
  <c r="I21" i="1"/>
  <c r="J21" i="1" s="1"/>
  <c r="K22" i="1"/>
  <c r="K14" i="1" l="1"/>
</calcChain>
</file>

<file path=xl/sharedStrings.xml><?xml version="1.0" encoding="utf-8"?>
<sst xmlns="http://schemas.openxmlformats.org/spreadsheetml/2006/main" count="191" uniqueCount="107">
  <si>
    <t>Bauangebote – Übersicht &amp; Vergleich</t>
  </si>
  <si>
    <t>Automatische Auswertung aller erfassten Angebote · günstigster Anbieter je Gewerk · Vorlage 2026</t>
  </si>
  <si>
    <t>ERFASSTE ANGEBOTE</t>
  </si>
  <si>
    <t>ANGENOMMEN</t>
  </si>
  <si>
    <t>OFFEN / IN PRÜFUNG</t>
  </si>
  <si>
    <t>VOLUMEN ANGENOMMEN (NETTO)</t>
  </si>
  <si>
    <t>Ø ANGEBOTSWERT (NETTO)</t>
  </si>
  <si>
    <t>FRISTEN ÜBERSCHRITTEN</t>
  </si>
  <si>
    <t>Status-Verteilung</t>
  </si>
  <si>
    <t>Angebotsvergleich je Gewerk</t>
  </si>
  <si>
    <t>Status</t>
  </si>
  <si>
    <t>Anzahl</t>
  </si>
  <si>
    <t>Anteil</t>
  </si>
  <si>
    <t>Gewerk</t>
  </si>
  <si>
    <t>Angebote</t>
  </si>
  <si>
    <t>Günstigster (netto)</t>
  </si>
  <si>
    <t>Günstigster Anbieter</t>
  </si>
  <si>
    <t>Einsparung* (Ø)</t>
  </si>
  <si>
    <t>Eingegangen</t>
  </si>
  <si>
    <t>Erdarbeiten</t>
  </si>
  <si>
    <t>In Prüfung</t>
  </si>
  <si>
    <t>Rohbau</t>
  </si>
  <si>
    <t>Nachverhandlung</t>
  </si>
  <si>
    <t>Zimmererarbeiten</t>
  </si>
  <si>
    <t>Angenommen</t>
  </si>
  <si>
    <t>Dachdeckerarbeiten</t>
  </si>
  <si>
    <t>Abgelehnt</t>
  </si>
  <si>
    <t>Fenster &amp; Türen</t>
  </si>
  <si>
    <t>Elektroinstallation</t>
  </si>
  <si>
    <t>Sanitär &amp; Heizung</t>
  </si>
  <si>
    <t>Trockenbau</t>
  </si>
  <si>
    <t>Estricharbeiten</t>
  </si>
  <si>
    <t>Fliesenarbeiten</t>
  </si>
  <si>
    <t>Malerarbeiten</t>
  </si>
  <si>
    <t>Außenanlagen</t>
  </si>
  <si>
    <t>* Einsparung = Differenz zwischen dem Durchschnitt aller Angebote und dem günstigsten Angebot je Gewerk (nur bei ≥ 2 Angeboten).</t>
  </si>
  <si>
    <t>So arbeiten Sie mit der Vorlage</t>
  </si>
  <si>
    <t>1.  Neue Angebote im Blatt „Angebotserfassung“ in den cremefarbenen Feldern eintragen – MwSt, Brutto und Restfrist werden automatisch berechnet.</t>
  </si>
  <si>
    <t>2.  Projekte, Gewerke, Status und Bewertung pflegen Sie zentral im Blatt „Listen“; die Auswahlfelder aktualisieren sich mit.</t>
  </si>
  <si>
    <t>3.  Diese Übersicht wertet alle Angebote automatisch aus und zeigt je Gewerk das günstigste Angebot samt Anbieter und Einsparung.</t>
  </si>
  <si>
    <t>4.  Rot markierte Fristen sind überschritten, gelbe laufen in den nächsten 7 Tagen ab – so behalten Sie Gültigkeiten im Blick.</t>
  </si>
  <si>
    <t>Bauangebote &amp; Offerten erfassen</t>
  </si>
  <si>
    <t>Zentrale Erfassung eingehender Angebote · automatische Berechnung von MwSt, Brutto und Fristen · Vorlage 2026</t>
  </si>
  <si>
    <t>Legende:    cremefarbene Felder = manuelle Eingabe        weiße Felder = automatisch berechnet (bitte nicht überschreiben)</t>
  </si>
  <si>
    <t>Angebots-Nr.</t>
  </si>
  <si>
    <t>Eingangs-
datum</t>
  </si>
  <si>
    <t>Projekt</t>
  </si>
  <si>
    <t>Anbieter / Firma</t>
  </si>
  <si>
    <t>Ansprechpartner</t>
  </si>
  <si>
    <t>Netto-
betrag</t>
  </si>
  <si>
    <t>MwSt-
Satz</t>
  </si>
  <si>
    <t>MwSt-
Betrag</t>
  </si>
  <si>
    <t>Brutto-
betrag</t>
  </si>
  <si>
    <t>Angebot
gültig bis</t>
  </si>
  <si>
    <t>Frist
(Tage)</t>
  </si>
  <si>
    <t>Bewertung</t>
  </si>
  <si>
    <t>Bemerkung</t>
  </si>
  <si>
    <t>Neubau Mehrfamilienhaus Ahornweg</t>
  </si>
  <si>
    <t>Bauunternehmen Meierhoff GmbH</t>
  </si>
  <si>
    <t>T. Meierhoff</t>
  </si>
  <si>
    <t>Sehr gut</t>
  </si>
  <si>
    <t>Referenzobjekte geprüft</t>
  </si>
  <si>
    <t>Krüger &amp; Sohn Hochbau</t>
  </si>
  <si>
    <t>M. Krüger</t>
  </si>
  <si>
    <t>Gut</t>
  </si>
  <si>
    <t>Preislich über Budget</t>
  </si>
  <si>
    <t>Nordmann Bau GmbH</t>
  </si>
  <si>
    <t>S. Nordmann</t>
  </si>
  <si>
    <t>Befriedigend</t>
  </si>
  <si>
    <t>Voltmann Elektrotechnik</t>
  </si>
  <si>
    <t>J. Voltmann</t>
  </si>
  <si>
    <t>Inkl. Smart-Home-Option</t>
  </si>
  <si>
    <t>Elektro Brandt GmbH</t>
  </si>
  <si>
    <t>P. Brandt</t>
  </si>
  <si>
    <t>Wärmetechnik Süd GmbH</t>
  </si>
  <si>
    <t>R. Vogt</t>
  </si>
  <si>
    <t>Steuerschuldnerschaft § 13b UStG</t>
  </si>
  <si>
    <t>Sanierung Verwaltungsgebäude Nordpark</t>
  </si>
  <si>
    <t>Farbwerk Malerbetrieb</t>
  </si>
  <si>
    <t>A. Kessler</t>
  </si>
  <si>
    <t>Pinsel &amp; Rolle GmbH</t>
  </si>
  <si>
    <t>D. Horn</t>
  </si>
  <si>
    <t>Innenausbau Lindner</t>
  </si>
  <si>
    <t>F. Lindner</t>
  </si>
  <si>
    <t>Nachlass 3 % angefragt</t>
  </si>
  <si>
    <t>Fensterbau Hansen GmbH</t>
  </si>
  <si>
    <t>K. Hansen</t>
  </si>
  <si>
    <t>Dreifachverglasung</t>
  </si>
  <si>
    <t>GlasKlar Bauelemente</t>
  </si>
  <si>
    <t>U. Weber</t>
  </si>
  <si>
    <t>Erweiterung Produktionshalle West</t>
  </si>
  <si>
    <t>Tiefbau Gebr. Wagner</t>
  </si>
  <si>
    <t>H. Wagner</t>
  </si>
  <si>
    <t>Bestandskunde</t>
  </si>
  <si>
    <t>Dach &amp; Wand Schulz</t>
  </si>
  <si>
    <t>B. Schulz</t>
  </si>
  <si>
    <t>Frist beachten</t>
  </si>
  <si>
    <t>Estrichprofi Bauer</t>
  </si>
  <si>
    <t>C. Bauer</t>
  </si>
  <si>
    <t>Umbau Ladenlokal Marktstraße</t>
  </si>
  <si>
    <t>Fliesen Meister KG</t>
  </si>
  <si>
    <t>G. Meister</t>
  </si>
  <si>
    <t>Gewerke</t>
  </si>
  <si>
    <t>MwSt-Satz</t>
  </si>
  <si>
    <t>Projekte</t>
  </si>
  <si>
    <t>Diese Listen speisen die Auswahlfelder (Dropdowns) im Blatt „Angebotserfassung“.</t>
  </si>
  <si>
    <t>Kritisch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</si>
</sst>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dd\.mm\.yyyy"/>
    <numFmt numFmtId="166" formatCode="#,##0.00&quot; €&quot;"/>
  </numFmts>
  <fonts count="16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1"/>
      <color rgb="FFD8E1E4"/>
      <name val="Calibri"/>
      <charset val="1"/>
    </font>
    <font>
      <b/>
      <sz val="9"/>
      <color rgb="FF5C6B72"/>
      <name val="Calibri"/>
      <charset val="1"/>
    </font>
    <font>
      <b/>
      <sz val="19"/>
      <color rgb="FF20333B"/>
      <name val="Calibri"/>
      <charset val="1"/>
    </font>
    <font>
      <b/>
      <sz val="12"/>
      <color rgb="FFFFFFFF"/>
      <name val="Calibri"/>
      <charset val="1"/>
    </font>
    <font>
      <b/>
      <sz val="10"/>
      <color rgb="FF1C2B31"/>
      <name val="Calibri"/>
      <charset val="1"/>
    </font>
    <font>
      <sz val="10.5"/>
      <color rgb="FF1C2B31"/>
      <name val="Calibri"/>
      <charset val="1"/>
    </font>
    <font>
      <b/>
      <sz val="10.5"/>
      <color rgb="FF2E6E7E"/>
      <name val="Calibri"/>
      <charset val="1"/>
    </font>
    <font>
      <i/>
      <sz val="9.5"/>
      <color rgb="FF5C6B72"/>
      <name val="Calibri"/>
      <charset val="1"/>
    </font>
    <font>
      <b/>
      <sz val="20"/>
      <color rgb="FFFFFFFF"/>
      <name val="Calibri"/>
      <charset val="1"/>
    </font>
    <font>
      <i/>
      <sz val="10"/>
      <color rgb="FF5C6B72"/>
      <name val="Calibri"/>
      <charset val="1"/>
    </font>
    <font>
      <b/>
      <sz val="10.5"/>
      <color rgb="FFFFFFFF"/>
      <name val="Calibri"/>
      <charset val="1"/>
    </font>
    <font>
      <b/>
      <sz val="10.5"/>
      <color rgb="FF1C2B31"/>
      <name val="Calibri"/>
      <charset val="1"/>
    </font>
    <font>
      <b/>
      <sz val="11"/>
      <color rgb="FFFFFFFF"/>
      <name val="Calibri"/>
      <charset val="1"/>
    </font>
    <font>
      <sz val="11"/>
      <color rgb="FF1C2B31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20333B"/>
        <bgColor rgb="FF1C2B31"/>
      </patternFill>
    </fill>
    <fill>
      <patternFill patternType="solid">
        <fgColor rgb="FFEDF2F4"/>
        <bgColor rgb="FFF7FAFB"/>
      </patternFill>
    </fill>
    <fill>
      <patternFill patternType="solid">
        <fgColor rgb="FF2E6E7E"/>
        <bgColor rgb="FF2C5F7A"/>
      </patternFill>
    </fill>
    <fill>
      <patternFill patternType="solid">
        <fgColor rgb="FFFFFFFF"/>
        <bgColor rgb="FFF7FAFB"/>
      </patternFill>
    </fill>
    <fill>
      <patternFill patternType="solid">
        <fgColor rgb="FFF7FAFB"/>
        <bgColor rgb="FFFFFFFF"/>
      </patternFill>
    </fill>
    <fill>
      <patternFill patternType="solid">
        <fgColor rgb="FFFDF3E1"/>
        <bgColor rgb="FFFBEBCF"/>
      </patternFill>
    </fill>
  </fills>
  <borders count="5">
    <border>
      <left/>
      <right/>
      <top/>
      <bottom/>
      <diagonal/>
    </border>
    <border>
      <left style="thin">
        <color rgb="FFD3DCDF"/>
      </left>
      <right style="thin">
        <color rgb="FFD3DCDF"/>
      </right>
      <top style="medium">
        <color rgb="FFE39A2E"/>
      </top>
      <bottom/>
      <diagonal/>
    </border>
    <border>
      <left style="thin">
        <color rgb="FFD3DCDF"/>
      </left>
      <right style="thin">
        <color rgb="FFD3DCDF"/>
      </right>
      <top/>
      <bottom style="thin">
        <color rgb="FFD3DCDF"/>
      </bottom>
      <diagonal/>
    </border>
    <border>
      <left style="thin">
        <color rgb="FFD3DCDF"/>
      </left>
      <right style="thin">
        <color rgb="FFD3DCDF"/>
      </right>
      <top style="thin">
        <color rgb="FFD3DCDF"/>
      </top>
      <bottom style="thin">
        <color rgb="FFD3DCD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1" fillId="3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7" fillId="6" borderId="0" xfId="0" applyFont="1" applyFill="1" applyAlignment="1">
      <alignment horizontal="left" vertical="center" wrapText="1" indent="1"/>
    </xf>
    <xf numFmtId="0" fontId="7" fillId="5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left" vertical="center" indent="1"/>
    </xf>
    <xf numFmtId="164" fontId="4" fillId="3" borderId="2" xfId="0" applyNumberFormat="1" applyFont="1" applyFill="1" applyBorder="1" applyAlignment="1">
      <alignment horizontal="left" vertical="center" indent="1"/>
    </xf>
    <xf numFmtId="1" fontId="4" fillId="3" borderId="2" xfId="0" applyNumberFormat="1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 wrapText="1"/>
    </xf>
    <xf numFmtId="9" fontId="7" fillId="5" borderId="3" xfId="0" applyNumberFormat="1" applyFont="1" applyFill="1" applyBorder="1" applyAlignment="1">
      <alignment horizontal="center" vertical="center" wrapText="1"/>
    </xf>
    <xf numFmtId="164" fontId="8" fillId="5" borderId="3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0" fontId="7" fillId="6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center" vertical="center" wrapText="1"/>
    </xf>
    <xf numFmtId="9" fontId="7" fillId="6" borderId="3" xfId="0" applyNumberFormat="1" applyFont="1" applyFill="1" applyBorder="1" applyAlignment="1">
      <alignment horizontal="center" vertical="center" wrapText="1"/>
    </xf>
    <xf numFmtId="164" fontId="8" fillId="6" borderId="3" xfId="0" applyNumberFormat="1" applyFont="1" applyFill="1" applyBorder="1" applyAlignment="1">
      <alignment horizontal="right" vertical="center"/>
    </xf>
    <xf numFmtId="164" fontId="7" fillId="6" borderId="3" xfId="0" applyNumberFormat="1" applyFont="1" applyFill="1" applyBorder="1" applyAlignment="1">
      <alignment horizontal="right" vertical="center"/>
    </xf>
    <xf numFmtId="0" fontId="12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165" fontId="7" fillId="7" borderId="3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wrapText="1"/>
    </xf>
    <xf numFmtId="166" fontId="7" fillId="7" borderId="3" xfId="0" applyNumberFormat="1" applyFont="1" applyFill="1" applyBorder="1" applyAlignment="1">
      <alignment horizontal="right" vertical="center"/>
    </xf>
    <xf numFmtId="9" fontId="7" fillId="7" borderId="3" xfId="0" applyNumberFormat="1" applyFont="1" applyFill="1" applyBorder="1" applyAlignment="1">
      <alignment horizontal="center" vertical="center" wrapText="1"/>
    </xf>
    <xf numFmtId="166" fontId="7" fillId="5" borderId="3" xfId="0" applyNumberFormat="1" applyFont="1" applyFill="1" applyBorder="1" applyAlignment="1">
      <alignment horizontal="right" vertical="center"/>
    </xf>
    <xf numFmtId="166" fontId="13" fillId="5" borderId="3" xfId="0" applyNumberFormat="1" applyFont="1" applyFill="1" applyBorder="1" applyAlignment="1">
      <alignment horizontal="right" vertical="center"/>
    </xf>
    <xf numFmtId="1" fontId="7" fillId="5" borderId="3" xfId="0" applyNumberFormat="1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166" fontId="7" fillId="6" borderId="3" xfId="0" applyNumberFormat="1" applyFont="1" applyFill="1" applyBorder="1" applyAlignment="1">
      <alignment horizontal="right" vertical="center"/>
    </xf>
    <xf numFmtId="166" fontId="13" fillId="6" borderId="3" xfId="0" applyNumberFormat="1" applyFont="1" applyFill="1" applyBorder="1" applyAlignment="1">
      <alignment horizontal="right" vertical="center"/>
    </xf>
    <xf numFmtId="1" fontId="7" fillId="6" borderId="3" xfId="0" applyNumberFormat="1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1" fillId="0" borderId="0" xfId="0" applyFont="1"/>
    <xf numFmtId="0" fontId="15" fillId="0" borderId="3" xfId="0" applyFont="1" applyBorder="1" applyAlignment="1">
      <alignment horizontal="left" vertical="center" wrapText="1"/>
    </xf>
    <xf numFmtId="9" fontId="15" fillId="0" borderId="3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7">
    <dxf>
      <font>
        <b/>
        <color rgb="FF5B4A82"/>
        <name val="Calibri"/>
        <charset val="1"/>
      </font>
      <fill>
        <patternFill>
          <bgColor rgb="FFE7E0F0"/>
        </patternFill>
      </fill>
    </dxf>
    <dxf>
      <font>
        <b/>
        <color rgb="FF2C5F7A"/>
        <name val="Calibri"/>
        <charset val="1"/>
      </font>
      <fill>
        <patternFill>
          <bgColor rgb="FFDEEAF1"/>
        </patternFill>
      </fill>
    </dxf>
    <dxf>
      <font>
        <b/>
        <color rgb="FF9A6B14"/>
        <name val="Calibri"/>
        <charset val="1"/>
      </font>
      <fill>
        <patternFill>
          <bgColor rgb="FFFBEBCF"/>
        </patternFill>
      </fill>
    </dxf>
    <dxf>
      <font>
        <b/>
        <color rgb="FF9E3838"/>
        <name val="Calibri"/>
        <charset val="1"/>
      </font>
      <fill>
        <patternFill>
          <bgColor rgb="FFF6E0E0"/>
        </patternFill>
      </fill>
    </dxf>
    <dxf>
      <font>
        <b/>
        <color rgb="FF2F6B47"/>
        <name val="Calibri"/>
        <charset val="1"/>
      </font>
      <fill>
        <patternFill>
          <bgColor rgb="FFDCEDE1"/>
        </patternFill>
      </fill>
    </dxf>
    <dxf>
      <font>
        <b/>
        <color rgb="FF9A6B14"/>
        <name val="Calibri"/>
        <charset val="1"/>
      </font>
      <fill>
        <patternFill>
          <bgColor rgb="FFFBEBCF"/>
        </patternFill>
      </fill>
    </dxf>
    <dxf>
      <font>
        <b/>
        <color rgb="FF9E3838"/>
        <name val="Calibri"/>
        <charset val="1"/>
      </font>
      <fill>
        <patternFill>
          <bgColor rgb="FFF6E0E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4"/>
      <rgbColor rgb="FF800080"/>
      <rgbColor rgb="FF2E6E7E"/>
      <rgbColor rgb="FFD8E1E4"/>
      <rgbColor rgb="FF808080"/>
      <rgbColor rgb="FF9999FF"/>
      <rgbColor rgb="FF9E3838"/>
      <rgbColor rgb="FFFDF3E1"/>
      <rgbColor rgb="FFDEEAF1"/>
      <rgbColor rgb="FF660066"/>
      <rgbColor rgb="FFFF8080"/>
      <rgbColor rgb="FF0066CC"/>
      <rgbColor rgb="FFD3DCDF"/>
      <rgbColor rgb="FF000080"/>
      <rgbColor rgb="FFFF00FF"/>
      <rgbColor rgb="FFFFFF00"/>
      <rgbColor rgb="FF00FFFF"/>
      <rgbColor rgb="FF800080"/>
      <rgbColor rgb="FF800000"/>
      <rgbColor rgb="FF2C5F7A"/>
      <rgbColor rgb="FF0000FF"/>
      <rgbColor rgb="FF00CCFF"/>
      <rgbColor rgb="FFEDF2F4"/>
      <rgbColor rgb="FFDCEDE1"/>
      <rgbColor rgb="FFFBEBCF"/>
      <rgbColor rgb="FFE7E0F0"/>
      <rgbColor rgb="FFF7FAFB"/>
      <rgbColor rgb="FFCC99FF"/>
      <rgbColor rgb="FFF6E0E0"/>
      <rgbColor rgb="FF3366FF"/>
      <rgbColor rgb="FF33CCCC"/>
      <rgbColor rgb="FF99CC00"/>
      <rgbColor rgb="FFFFCC00"/>
      <rgbColor rgb="FFE39A2E"/>
      <rgbColor rgb="FFFF6600"/>
      <rgbColor rgb="FF5C6B72"/>
      <rgbColor rgb="FF969696"/>
      <rgbColor rgb="FF003366"/>
      <rgbColor rgb="FF2F6B47"/>
      <rgbColor rgb="FF003300"/>
      <rgbColor rgb="FF1C2B31"/>
      <rgbColor rgb="FF993300"/>
      <rgbColor rgb="FF993366"/>
      <rgbColor rgb="FF5B4A82"/>
      <rgbColor rgb="FF2033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333B"/>
    <pageSetUpPr fitToPage="1"/>
  </sheetPr>
  <dimension ref="A1:K32"/>
  <sheetViews>
    <sheetView showGridLines="0" tabSelected="1" zoomScaleNormal="100" workbookViewId="0">
      <selection activeCell="H35" sqref="H35"/>
    </sheetView>
  </sheetViews>
  <sheetFormatPr baseColWidth="10" defaultColWidth="8.7109375" defaultRowHeight="15" x14ac:dyDescent="0.25"/>
  <cols>
    <col min="1" max="1" width="2" customWidth="1"/>
    <col min="2" max="2" width="20" customWidth="1"/>
    <col min="3" max="4" width="15" customWidth="1"/>
    <col min="5" max="5" width="16" customWidth="1"/>
    <col min="6" max="6" width="3" customWidth="1"/>
    <col min="7" max="7" width="20" customWidth="1"/>
    <col min="8" max="9" width="15" customWidth="1"/>
    <col min="10" max="10" width="16" customWidth="1"/>
    <col min="11" max="11" width="15" customWidth="1"/>
  </cols>
  <sheetData>
    <row r="1" spans="1:11" ht="39.75" customHeight="1" x14ac:dyDescent="0.25">
      <c r="A1" s="13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19.5" customHeight="1" x14ac:dyDescent="0.25">
      <c r="A2" s="13"/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</row>
    <row r="4" spans="1:11" ht="18" customHeight="1" x14ac:dyDescent="0.25">
      <c r="B4" s="10" t="s">
        <v>2</v>
      </c>
      <c r="C4" s="10"/>
      <c r="D4" s="10"/>
      <c r="E4" s="10" t="s">
        <v>3</v>
      </c>
      <c r="F4" s="10"/>
      <c r="G4" s="10"/>
      <c r="H4" s="10" t="s">
        <v>4</v>
      </c>
      <c r="I4" s="10"/>
      <c r="J4" s="10"/>
    </row>
    <row r="5" spans="1:11" ht="30" customHeight="1" x14ac:dyDescent="0.25">
      <c r="B5" s="9">
        <f>COUNTA(Angebotserfassung!$E$5:$E$30)</f>
        <v>16</v>
      </c>
      <c r="C5" s="9"/>
      <c r="D5" s="9"/>
      <c r="E5" s="9">
        <f>COUNTIF(Angebotserfassung!$M$5:$M$30,"Angenommen")</f>
        <v>4</v>
      </c>
      <c r="F5" s="9"/>
      <c r="G5" s="9"/>
      <c r="H5" s="9">
        <f>COUNTIF(Angebotserfassung!$M$5:$M$30,"Eingegangen")+COUNTIF(Angebotserfassung!$M$5:$M$30,"In Prüfung")+COUNTIF(Angebotserfassung!$M$5:$M$30,"Nachverhandlung")</f>
        <v>9</v>
      </c>
      <c r="I5" s="9"/>
      <c r="J5" s="9"/>
    </row>
    <row r="7" spans="1:11" ht="18" customHeight="1" x14ac:dyDescent="0.25">
      <c r="B7" s="10" t="s">
        <v>5</v>
      </c>
      <c r="C7" s="10"/>
      <c r="D7" s="10"/>
      <c r="E7" s="10" t="s">
        <v>6</v>
      </c>
      <c r="F7" s="10"/>
      <c r="G7" s="10"/>
      <c r="H7" s="10" t="s">
        <v>7</v>
      </c>
      <c r="I7" s="10"/>
      <c r="J7" s="10"/>
    </row>
    <row r="8" spans="1:11" ht="30" customHeight="1" x14ac:dyDescent="0.25">
      <c r="B8" s="8">
        <f>SUMIF(Angebotserfassung!$M$5:$M$30,"Angenommen",Angebotserfassung!$G$5:$G$30)</f>
        <v>203800</v>
      </c>
      <c r="C8" s="8"/>
      <c r="D8" s="8"/>
      <c r="E8" s="8">
        <f>IFERROR(AVERAGE(Angebotserfassung!$G$5:$G$30),0)</f>
        <v>60064.375</v>
      </c>
      <c r="F8" s="8"/>
      <c r="G8" s="8"/>
      <c r="H8" s="9">
        <f ca="1">COUNTIFS(Angebotserfassung!$L$5:$L$30,"&lt;0",Angebotserfassung!$M$5:$M$30,"&lt;&gt;Angenommen",Angebotserfassung!$M$5:$M$30,"&lt;&gt;Abgelehnt")</f>
        <v>2</v>
      </c>
      <c r="I8" s="9"/>
      <c r="J8" s="9"/>
    </row>
    <row r="11" spans="1:11" ht="21.75" customHeight="1" x14ac:dyDescent="0.25">
      <c r="B11" s="7" t="s">
        <v>8</v>
      </c>
      <c r="C11" s="7"/>
      <c r="D11" s="7"/>
      <c r="G11" s="7" t="s">
        <v>9</v>
      </c>
      <c r="H11" s="7"/>
      <c r="I11" s="7"/>
      <c r="J11" s="7"/>
      <c r="K11" s="7"/>
    </row>
    <row r="12" spans="1:11" ht="25.5" x14ac:dyDescent="0.25">
      <c r="B12" s="14" t="s">
        <v>10</v>
      </c>
      <c r="C12" s="15" t="s">
        <v>11</v>
      </c>
      <c r="D12" s="15" t="s">
        <v>12</v>
      </c>
      <c r="G12" s="14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</row>
    <row r="13" spans="1:11" ht="28.5" x14ac:dyDescent="0.25">
      <c r="B13" s="16" t="s">
        <v>18</v>
      </c>
      <c r="C13" s="17">
        <f>COUNTIF(Angebotserfassung!$M$5:$M$30,B13)</f>
        <v>3</v>
      </c>
      <c r="D13" s="18">
        <f>IFERROR(C13/COUNTA(Angebotserfassung!$E$5:$E$30),0)</f>
        <v>0.1875</v>
      </c>
      <c r="G13" s="16" t="s">
        <v>19</v>
      </c>
      <c r="H13" s="17">
        <f>COUNTIF(Angebotserfassung!$D$5:$D$30,G13)</f>
        <v>1</v>
      </c>
      <c r="I13" s="19">
        <f>IF(H13=0,"–",_xlfn.MINIFS(Angebotserfassung!$G$5:$G$30,Angebotserfassung!$D$5:$D$30,G13))</f>
        <v>34600</v>
      </c>
      <c r="J13" s="16" t="str">
        <f>IF(H13=0,"–",IFERROR(INDEX(Angebotserfassung!$E$5:$E$30,MATCH(G13&amp;"|"&amp;I13,Angebotserfassung!$P$5:$P$30,0)),"–"))</f>
        <v>Tiefbau Gebr. Wagner</v>
      </c>
      <c r="K13" s="20" t="str">
        <f>IF(H13&lt;2,"–",IFERROR(AVERAGEIF(Angebotserfassung!$D$5:$D$30,G13,Angebotserfassung!$G$5:$G$30)-I13,"–"))</f>
        <v>–</v>
      </c>
    </row>
    <row r="14" spans="1:11" ht="28.5" x14ac:dyDescent="0.25">
      <c r="B14" s="21" t="s">
        <v>20</v>
      </c>
      <c r="C14" s="22">
        <f>COUNTIF(Angebotserfassung!$M$5:$M$30,B14)</f>
        <v>5</v>
      </c>
      <c r="D14" s="23">
        <f>IFERROR(C14/COUNTA(Angebotserfassung!$E$5:$E$30),0)</f>
        <v>0.3125</v>
      </c>
      <c r="G14" s="21" t="s">
        <v>21</v>
      </c>
      <c r="H14" s="22">
        <f>COUNTIF(Angebotserfassung!$D$5:$D$30,G14)</f>
        <v>4</v>
      </c>
      <c r="I14" s="24">
        <f>IF(H14=0,"–",_xlfn.MINIFS(Angebotserfassung!$G$5:$G$30,Angebotserfassung!$D$5:$D$30,G14))</f>
        <v>96400</v>
      </c>
      <c r="J14" s="21" t="str">
        <f>IF(H14=0,"–",IFERROR(INDEX(Angebotserfassung!$E$5:$E$30,MATCH(G14&amp;"|"&amp;I14,Angebotserfassung!$P$5:$P$30,0)),"–"))</f>
        <v>Bauunternehmen Meierhoff GmbH</v>
      </c>
      <c r="K14" s="25">
        <f>IF(H14&lt;2,"–",IFERROR(AVERAGEIF(Angebotserfassung!$D$5:$D$30,G14,Angebotserfassung!$G$5:$G$30)-I14,"–"))</f>
        <v>28850</v>
      </c>
    </row>
    <row r="15" spans="1:11" x14ac:dyDescent="0.25">
      <c r="B15" s="16" t="s">
        <v>22</v>
      </c>
      <c r="C15" s="17">
        <f>COUNTIF(Angebotserfassung!$M$5:$M$30,B15)</f>
        <v>1</v>
      </c>
      <c r="D15" s="18">
        <f>IFERROR(C15/COUNTA(Angebotserfassung!$E$5:$E$30),0)</f>
        <v>6.25E-2</v>
      </c>
      <c r="G15" s="16" t="s">
        <v>23</v>
      </c>
      <c r="H15" s="17">
        <f>COUNTIF(Angebotserfassung!$D$5:$D$30,G15)</f>
        <v>0</v>
      </c>
      <c r="I15" s="19" t="str">
        <f>IF(H15=0,"–",_xlfn.MINIFS(Angebotserfassung!$G$5:$G$30,Angebotserfassung!$D$5:$D$30,G15))</f>
        <v>–</v>
      </c>
      <c r="J15" s="16" t="str">
        <f>IF(H15=0,"–",IFERROR(INDEX(Angebotserfassung!$E$5:$E$30,MATCH(G15&amp;"|"&amp;I15,Angebotserfassung!$P$5:$P$30,0)),"–"))</f>
        <v>–</v>
      </c>
      <c r="K15" s="20" t="str">
        <f>IF(H15&lt;2,"–",IFERROR(AVERAGEIF(Angebotserfassung!$D$5:$D$30,G15,Angebotserfassung!$G$5:$G$30)-I15,"–"))</f>
        <v>–</v>
      </c>
    </row>
    <row r="16" spans="1:11" ht="28.5" x14ac:dyDescent="0.25">
      <c r="B16" s="21" t="s">
        <v>24</v>
      </c>
      <c r="C16" s="22">
        <f>COUNTIF(Angebotserfassung!$M$5:$M$30,B16)</f>
        <v>4</v>
      </c>
      <c r="D16" s="23">
        <f>IFERROR(C16/COUNTA(Angebotserfassung!$E$5:$E$30),0)</f>
        <v>0.25</v>
      </c>
      <c r="G16" s="21" t="s">
        <v>25</v>
      </c>
      <c r="H16" s="22">
        <f>COUNTIF(Angebotserfassung!$D$5:$D$30,G16)</f>
        <v>1</v>
      </c>
      <c r="I16" s="24">
        <f>IF(H16=0,"–",_xlfn.MINIFS(Angebotserfassung!$G$5:$G$30,Angebotserfassung!$D$5:$D$30,G16))</f>
        <v>48750</v>
      </c>
      <c r="J16" s="21" t="str">
        <f>IF(H16=0,"–",IFERROR(INDEX(Angebotserfassung!$E$5:$E$30,MATCH(G16&amp;"|"&amp;I16,Angebotserfassung!$P$5:$P$30,0)),"–"))</f>
        <v>Dach &amp; Wand Schulz</v>
      </c>
      <c r="K16" s="25" t="str">
        <f>IF(H16&lt;2,"–",IFERROR(AVERAGEIF(Angebotserfassung!$D$5:$D$30,G16,Angebotserfassung!$G$5:$G$30)-I16,"–"))</f>
        <v>–</v>
      </c>
    </row>
    <row r="17" spans="2:11" ht="28.5" x14ac:dyDescent="0.25">
      <c r="B17" s="16" t="s">
        <v>26</v>
      </c>
      <c r="C17" s="17">
        <f>COUNTIF(Angebotserfassung!$M$5:$M$30,B17)</f>
        <v>3</v>
      </c>
      <c r="D17" s="18">
        <f>IFERROR(C17/COUNTA(Angebotserfassung!$E$5:$E$30),0)</f>
        <v>0.1875</v>
      </c>
      <c r="G17" s="16" t="s">
        <v>27</v>
      </c>
      <c r="H17" s="17">
        <f>COUNTIF(Angebotserfassung!$D$5:$D$30,G17)</f>
        <v>2</v>
      </c>
      <c r="I17" s="19">
        <f>IF(H17=0,"–",_xlfn.MINIFS(Angebotserfassung!$G$5:$G$30,Angebotserfassung!$D$5:$D$30,G17))</f>
        <v>63200</v>
      </c>
      <c r="J17" s="16" t="str">
        <f>IF(H17=0,"–",IFERROR(INDEX(Angebotserfassung!$E$5:$E$30,MATCH(G17&amp;"|"&amp;I17,Angebotserfassung!$P$5:$P$30,0)),"–"))</f>
        <v>Fensterbau Hansen GmbH</v>
      </c>
      <c r="K17" s="20">
        <f>IF(H17&lt;2,"–",IFERROR(AVERAGEIF(Angebotserfassung!$D$5:$D$30,G17,Angebotserfassung!$G$5:$G$30)-I17,"–"))</f>
        <v>2850</v>
      </c>
    </row>
    <row r="18" spans="2:11" ht="28.5" x14ac:dyDescent="0.25">
      <c r="G18" s="21" t="s">
        <v>28</v>
      </c>
      <c r="H18" s="22">
        <f>COUNTIF(Angebotserfassung!$D$5:$D$30,G18)</f>
        <v>2</v>
      </c>
      <c r="I18" s="24">
        <f>IF(H18=0,"–",_xlfn.MINIFS(Angebotserfassung!$G$5:$G$30,Angebotserfassung!$D$5:$D$30,G18))</f>
        <v>39950</v>
      </c>
      <c r="J18" s="21" t="str">
        <f>IF(H18=0,"–",IFERROR(INDEX(Angebotserfassung!$E$5:$E$30,MATCH(G18&amp;"|"&amp;I18,Angebotserfassung!$P$5:$P$30,0)),"–"))</f>
        <v>Voltmann Elektrotechnik</v>
      </c>
      <c r="K18" s="25">
        <f>IF(H18&lt;2,"–",IFERROR(AVERAGEIF(Angebotserfassung!$D$5:$D$30,G18,Angebotserfassung!$G$5:$G$30)-I18,"–"))</f>
        <v>1425</v>
      </c>
    </row>
    <row r="19" spans="2:11" ht="28.5" x14ac:dyDescent="0.25">
      <c r="G19" s="16" t="s">
        <v>29</v>
      </c>
      <c r="H19" s="17">
        <f>COUNTIF(Angebotserfassung!$D$5:$D$30,G19)</f>
        <v>1</v>
      </c>
      <c r="I19" s="19">
        <f>IF(H19=0,"–",_xlfn.MINIFS(Angebotserfassung!$G$5:$G$30,Angebotserfassung!$D$5:$D$30,G19))</f>
        <v>57300</v>
      </c>
      <c r="J19" s="16" t="str">
        <f>IF(H19=0,"–",IFERROR(INDEX(Angebotserfassung!$E$5:$E$30,MATCH(G19&amp;"|"&amp;I19,Angebotserfassung!$P$5:$P$30,0)),"–"))</f>
        <v>Wärmetechnik Süd GmbH</v>
      </c>
      <c r="K19" s="20" t="str">
        <f>IF(H19&lt;2,"–",IFERROR(AVERAGEIF(Angebotserfassung!$D$5:$D$30,G19,Angebotserfassung!$G$5:$G$30)-I19,"–"))</f>
        <v>–</v>
      </c>
    </row>
    <row r="20" spans="2:11" ht="28.5" x14ac:dyDescent="0.25">
      <c r="G20" s="21" t="s">
        <v>30</v>
      </c>
      <c r="H20" s="22">
        <f>COUNTIF(Angebotserfassung!$D$5:$D$30,G20)</f>
        <v>1</v>
      </c>
      <c r="I20" s="24">
        <f>IF(H20=0,"–",_xlfn.MINIFS(Angebotserfassung!$G$5:$G$30,Angebotserfassung!$D$5:$D$30,G20))</f>
        <v>26750</v>
      </c>
      <c r="J20" s="21" t="str">
        <f>IF(H20=0,"–",IFERROR(INDEX(Angebotserfassung!$E$5:$E$30,MATCH(G20&amp;"|"&amp;I20,Angebotserfassung!$P$5:$P$30,0)),"–"))</f>
        <v>Innenausbau Lindner</v>
      </c>
      <c r="K20" s="25" t="str">
        <f>IF(H20&lt;2,"–",IFERROR(AVERAGEIF(Angebotserfassung!$D$5:$D$30,G20,Angebotserfassung!$G$5:$G$30)-I20,"–"))</f>
        <v>–</v>
      </c>
    </row>
    <row r="21" spans="2:11" x14ac:dyDescent="0.25">
      <c r="G21" s="16" t="s">
        <v>31</v>
      </c>
      <c r="H21" s="17">
        <f>COUNTIF(Angebotserfassung!$D$5:$D$30,G21)</f>
        <v>1</v>
      </c>
      <c r="I21" s="19">
        <f>IF(H21=0,"–",_xlfn.MINIFS(Angebotserfassung!$G$5:$G$30,Angebotserfassung!$D$5:$D$30,G21))</f>
        <v>22300</v>
      </c>
      <c r="J21" s="16" t="str">
        <f>IF(H21=0,"–",IFERROR(INDEX(Angebotserfassung!$E$5:$E$30,MATCH(G21&amp;"|"&amp;I21,Angebotserfassung!$P$5:$P$30,0)),"–"))</f>
        <v>Estrichprofi Bauer</v>
      </c>
      <c r="K21" s="20" t="str">
        <f>IF(H21&lt;2,"–",IFERROR(AVERAGEIF(Angebotserfassung!$D$5:$D$30,G21,Angebotserfassung!$G$5:$G$30)-I21,"–"))</f>
        <v>–</v>
      </c>
    </row>
    <row r="22" spans="2:11" x14ac:dyDescent="0.25">
      <c r="G22" s="21" t="s">
        <v>32</v>
      </c>
      <c r="H22" s="22">
        <f>COUNTIF(Angebotserfassung!$D$5:$D$30,G22)</f>
        <v>1</v>
      </c>
      <c r="I22" s="24">
        <f>IF(H22=0,"–",_xlfn.MINIFS(Angebotserfassung!$G$5:$G$30,Angebotserfassung!$D$5:$D$30,G22))</f>
        <v>15980</v>
      </c>
      <c r="J22" s="21" t="str">
        <f>IF(H22=0,"–",IFERROR(INDEX(Angebotserfassung!$E$5:$E$30,MATCH(G22&amp;"|"&amp;I22,Angebotserfassung!$P$5:$P$30,0)),"–"))</f>
        <v>Fliesen Meister KG</v>
      </c>
      <c r="K22" s="25" t="str">
        <f>IF(H22&lt;2,"–",IFERROR(AVERAGEIF(Angebotserfassung!$D$5:$D$30,G22,Angebotserfassung!$G$5:$G$30)-I22,"–"))</f>
        <v>–</v>
      </c>
    </row>
    <row r="23" spans="2:11" ht="28.5" x14ac:dyDescent="0.25">
      <c r="G23" s="16" t="s">
        <v>33</v>
      </c>
      <c r="H23" s="17">
        <f>COUNTIF(Angebotserfassung!$D$5:$D$30,G23)</f>
        <v>2</v>
      </c>
      <c r="I23" s="19">
        <f>IF(H23=0,"–",_xlfn.MINIFS(Angebotserfassung!$G$5:$G$30,Angebotserfassung!$D$5:$D$30,G23))</f>
        <v>18400</v>
      </c>
      <c r="J23" s="16" t="str">
        <f>IF(H23=0,"–",IFERROR(INDEX(Angebotserfassung!$E$5:$E$30,MATCH(G23&amp;"|"&amp;I23,Angebotserfassung!$P$5:$P$30,0)),"–"))</f>
        <v>Farbwerk Malerbetrieb</v>
      </c>
      <c r="K23" s="20">
        <f>IF(H23&lt;2,"–",IFERROR(AVERAGEIF(Angebotserfassung!$D$5:$D$30,G23,Angebotserfassung!$G$5:$G$30)-I23,"–"))</f>
        <v>1350</v>
      </c>
    </row>
    <row r="24" spans="2:11" x14ac:dyDescent="0.25">
      <c r="G24" s="21" t="s">
        <v>34</v>
      </c>
      <c r="H24" s="22">
        <f>COUNTIF(Angebotserfassung!$D$5:$D$30,G24)</f>
        <v>0</v>
      </c>
      <c r="I24" s="24" t="str">
        <f>IF(H24=0,"–",_xlfn.MINIFS(Angebotserfassung!$G$5:$G$30,Angebotserfassung!$D$5:$D$30,G24))</f>
        <v>–</v>
      </c>
      <c r="J24" s="21" t="str">
        <f>IF(H24=0,"–",IFERROR(INDEX(Angebotserfassung!$E$5:$E$30,MATCH(G24&amp;"|"&amp;I24,Angebotserfassung!$P$5:$P$30,0)),"–"))</f>
        <v>–</v>
      </c>
      <c r="K24" s="25" t="str">
        <f>IF(H24&lt;2,"–",IFERROR(AVERAGEIF(Angebotserfassung!$D$5:$D$30,G24,Angebotserfassung!$G$5:$G$30)-I24,"–"))</f>
        <v>–</v>
      </c>
    </row>
    <row r="26" spans="2:11" ht="15" customHeight="1" x14ac:dyDescent="0.25">
      <c r="B26" s="6" t="s">
        <v>35</v>
      </c>
      <c r="C26" s="6"/>
      <c r="D26" s="6"/>
      <c r="E26" s="6"/>
      <c r="F26" s="6"/>
      <c r="G26" s="6"/>
      <c r="H26" s="6"/>
      <c r="I26" s="6"/>
      <c r="J26" s="6"/>
      <c r="K26" s="6"/>
    </row>
    <row r="28" spans="2:11" ht="21.75" customHeight="1" x14ac:dyDescent="0.25">
      <c r="B28" s="5" t="s">
        <v>36</v>
      </c>
      <c r="C28" s="5"/>
      <c r="D28" s="5"/>
      <c r="E28" s="5"/>
      <c r="F28" s="5"/>
      <c r="G28" s="5"/>
      <c r="H28" s="5"/>
      <c r="I28" s="5"/>
      <c r="J28" s="5"/>
      <c r="K28" s="5"/>
    </row>
    <row r="29" spans="2:11" ht="21.75" customHeight="1" x14ac:dyDescent="0.25">
      <c r="B29" s="4" t="s">
        <v>37</v>
      </c>
      <c r="C29" s="4"/>
      <c r="D29" s="4"/>
      <c r="E29" s="4"/>
      <c r="F29" s="4"/>
      <c r="G29" s="4"/>
      <c r="H29" s="4"/>
      <c r="I29" s="4"/>
      <c r="J29" s="4"/>
      <c r="K29" s="4"/>
    </row>
    <row r="30" spans="2:11" ht="21.75" customHeight="1" x14ac:dyDescent="0.25">
      <c r="B30" s="3" t="s">
        <v>38</v>
      </c>
      <c r="C30" s="3"/>
      <c r="D30" s="3"/>
      <c r="E30" s="3"/>
      <c r="F30" s="3"/>
      <c r="G30" s="3"/>
      <c r="H30" s="3"/>
      <c r="I30" s="3"/>
      <c r="J30" s="3"/>
      <c r="K30" s="3"/>
    </row>
    <row r="31" spans="2:11" ht="21.75" customHeight="1" x14ac:dyDescent="0.25">
      <c r="B31" s="4" t="s">
        <v>39</v>
      </c>
      <c r="C31" s="4"/>
      <c r="D31" s="4"/>
      <c r="E31" s="4"/>
      <c r="F31" s="4"/>
      <c r="G31" s="4"/>
      <c r="H31" s="4"/>
      <c r="I31" s="4"/>
      <c r="J31" s="4"/>
      <c r="K31" s="4"/>
    </row>
    <row r="32" spans="2:11" ht="21.75" customHeight="1" x14ac:dyDescent="0.25">
      <c r="B32" s="3" t="s">
        <v>40</v>
      </c>
      <c r="C32" s="3"/>
      <c r="D32" s="3"/>
      <c r="E32" s="3"/>
      <c r="F32" s="3"/>
      <c r="G32" s="3"/>
      <c r="H32" s="3"/>
      <c r="I32" s="3"/>
      <c r="J32" s="3"/>
      <c r="K32" s="3"/>
    </row>
  </sheetData>
  <mergeCells count="22">
    <mergeCell ref="B32:K32"/>
    <mergeCell ref="B26:K26"/>
    <mergeCell ref="B28:K28"/>
    <mergeCell ref="B29:K29"/>
    <mergeCell ref="B30:K30"/>
    <mergeCell ref="B31:K31"/>
    <mergeCell ref="B8:D8"/>
    <mergeCell ref="E8:G8"/>
    <mergeCell ref="H8:J8"/>
    <mergeCell ref="B11:D11"/>
    <mergeCell ref="G11:K11"/>
    <mergeCell ref="B5:D5"/>
    <mergeCell ref="E5:G5"/>
    <mergeCell ref="H5:J5"/>
    <mergeCell ref="B7:D7"/>
    <mergeCell ref="E7:G7"/>
    <mergeCell ref="H7:J7"/>
    <mergeCell ref="B1:K1"/>
    <mergeCell ref="B2:K2"/>
    <mergeCell ref="B4:D4"/>
    <mergeCell ref="E4:G4"/>
    <mergeCell ref="H4:J4"/>
  </mergeCells>
  <conditionalFormatting sqref="C13:C17">
    <cfRule type="dataBar" priority="2">
      <dataBar>
        <cfvo type="num" val="0"/>
        <cfvo type="max"/>
        <color rgb="FF2E6E7E"/>
      </dataBar>
      <extLst>
        <ext xmlns:x14="http://schemas.microsoft.com/office/spreadsheetml/2009/9/main" uri="{B025F937-C7B1-47D3-B67F-A62EFF666E3E}">
          <x14:id>{58E2C13D-11EE-48FB-81BB-191330FD7E35}</x14:id>
        </ext>
      </extLst>
    </cfRule>
  </conditionalFormatting>
  <conditionalFormatting sqref="H13:H24">
    <cfRule type="dataBar" priority="3">
      <dataBar>
        <cfvo type="num" val="0"/>
        <cfvo type="max"/>
        <color rgb="FFE39A2E"/>
      </dataBar>
      <extLst>
        <ext xmlns:x14="http://schemas.microsoft.com/office/spreadsheetml/2009/9/main" uri="{B025F937-C7B1-47D3-B67F-A62EFF666E3E}">
          <x14:id>{C4D24278-1485-4AE4-8FF2-6B25B3128DC3}</x14:id>
        </ext>
      </extLst>
    </cfRule>
  </conditionalFormatting>
  <pageMargins left="0.3" right="0.3" top="0.4" bottom="0.4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8E2C13D-11EE-48FB-81BB-191330FD7E35}">
            <x14:dataBar axisPosition="none">
              <x14:cfvo type="num">
                <xm:f>0</xm:f>
              </x14:cfvo>
              <x14:cfvo type="max"/>
              <x14:negativeFillColor rgb="FF2E6E7E"/>
            </x14:dataBar>
          </x14:cfRule>
          <xm:sqref>C13:C17</xm:sqref>
        </x14:conditionalFormatting>
        <x14:conditionalFormatting xmlns:xm="http://schemas.microsoft.com/office/excel/2006/main">
          <x14:cfRule type="dataBar" id="{C4D24278-1485-4AE4-8FF2-6B25B3128DC3}">
            <x14:dataBar axisPosition="none">
              <x14:cfvo type="num">
                <xm:f>0</xm:f>
              </x14:cfvo>
              <x14:cfvo type="max"/>
              <x14:negativeFillColor rgb="FFE39A2E"/>
            </x14:dataBar>
          </x14:cfRule>
          <xm:sqref>H13:H24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39A2E"/>
    <pageSetUpPr fitToPage="1"/>
  </sheetPr>
  <dimension ref="A1:P30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13" customWidth="1"/>
    <col min="2" max="2" width="12" customWidth="1"/>
    <col min="3" max="3" width="30" customWidth="1"/>
    <col min="4" max="4" width="20" customWidth="1"/>
    <col min="5" max="5" width="32" customWidth="1"/>
    <col min="6" max="6" width="20" customWidth="1"/>
    <col min="7" max="7" width="14" customWidth="1"/>
    <col min="8" max="8" width="8" customWidth="1"/>
    <col min="9" max="9" width="14" customWidth="1"/>
    <col min="10" max="10" width="15" customWidth="1"/>
    <col min="11" max="11" width="13" customWidth="1"/>
    <col min="12" max="12" width="9" customWidth="1"/>
    <col min="13" max="13" width="16" customWidth="1"/>
    <col min="14" max="14" width="13" customWidth="1"/>
    <col min="15" max="15" width="30" customWidth="1"/>
    <col min="16" max="16" width="13" hidden="1" customWidth="1"/>
  </cols>
  <sheetData>
    <row r="1" spans="1:16" ht="33.75" customHeight="1" x14ac:dyDescent="0.25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9.5" customHeight="1" x14ac:dyDescent="0.25">
      <c r="A2" s="11" t="s">
        <v>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6" ht="18" customHeight="1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31.5" customHeight="1" x14ac:dyDescent="0.25">
      <c r="A4" s="26" t="s">
        <v>44</v>
      </c>
      <c r="B4" s="26" t="s">
        <v>45</v>
      </c>
      <c r="C4" s="26" t="s">
        <v>46</v>
      </c>
      <c r="D4" s="26" t="s">
        <v>13</v>
      </c>
      <c r="E4" s="26" t="s">
        <v>47</v>
      </c>
      <c r="F4" s="26" t="s">
        <v>48</v>
      </c>
      <c r="G4" s="26" t="s">
        <v>49</v>
      </c>
      <c r="H4" s="26" t="s">
        <v>50</v>
      </c>
      <c r="I4" s="26" t="s">
        <v>51</v>
      </c>
      <c r="J4" s="26" t="s">
        <v>52</v>
      </c>
      <c r="K4" s="26" t="s">
        <v>53</v>
      </c>
      <c r="L4" s="26" t="s">
        <v>54</v>
      </c>
      <c r="M4" s="26" t="s">
        <v>10</v>
      </c>
      <c r="N4" s="26" t="s">
        <v>55</v>
      </c>
      <c r="O4" s="26" t="s">
        <v>56</v>
      </c>
    </row>
    <row r="5" spans="1:16" ht="24" customHeight="1" x14ac:dyDescent="0.25">
      <c r="A5" s="27" t="str">
        <f t="shared" ref="A5:A30" si="0">IF($E5="","","ANG-2026-"&amp;TEXT(ROW()-4,"000"))</f>
        <v>ANG-2026-001</v>
      </c>
      <c r="B5" s="28">
        <v>46085</v>
      </c>
      <c r="C5" s="29" t="s">
        <v>57</v>
      </c>
      <c r="D5" s="29" t="s">
        <v>21</v>
      </c>
      <c r="E5" s="29" t="s">
        <v>58</v>
      </c>
      <c r="F5" s="29" t="s">
        <v>59</v>
      </c>
      <c r="G5" s="30">
        <v>128500</v>
      </c>
      <c r="H5" s="31">
        <v>0.19</v>
      </c>
      <c r="I5" s="32">
        <f t="shared" ref="I5:I30" si="1">IF($G5="","",$G5*$H5)</f>
        <v>24415</v>
      </c>
      <c r="J5" s="33">
        <f t="shared" ref="J5:J30" si="2">IF($G5="","",$G5+$I5)</f>
        <v>152915</v>
      </c>
      <c r="K5" s="28">
        <v>46203</v>
      </c>
      <c r="L5" s="34">
        <f t="shared" ref="L5:L30" ca="1" si="3">IF($K5="","",$K5-TODAY())</f>
        <v>-64</v>
      </c>
      <c r="M5" s="35" t="s">
        <v>24</v>
      </c>
      <c r="N5" s="35" t="s">
        <v>60</v>
      </c>
      <c r="O5" s="29" t="s">
        <v>61</v>
      </c>
      <c r="P5" t="str">
        <f t="shared" ref="P5:P30" si="4">IF($G5="","",$D5&amp;"|"&amp;$G5)</f>
        <v>Rohbau|128500</v>
      </c>
    </row>
    <row r="6" spans="1:16" ht="24" customHeight="1" x14ac:dyDescent="0.25">
      <c r="A6" s="36" t="str">
        <f t="shared" si="0"/>
        <v>ANG-2026-002</v>
      </c>
      <c r="B6" s="28">
        <v>46087</v>
      </c>
      <c r="C6" s="29" t="s">
        <v>57</v>
      </c>
      <c r="D6" s="29" t="s">
        <v>21</v>
      </c>
      <c r="E6" s="29" t="s">
        <v>62</v>
      </c>
      <c r="F6" s="29" t="s">
        <v>63</v>
      </c>
      <c r="G6" s="30">
        <v>134900</v>
      </c>
      <c r="H6" s="31">
        <v>0.19</v>
      </c>
      <c r="I6" s="37">
        <f t="shared" si="1"/>
        <v>25631</v>
      </c>
      <c r="J6" s="38">
        <f t="shared" si="2"/>
        <v>160531</v>
      </c>
      <c r="K6" s="28">
        <v>46188</v>
      </c>
      <c r="L6" s="39">
        <f t="shared" ca="1" si="3"/>
        <v>-79</v>
      </c>
      <c r="M6" s="35" t="s">
        <v>26</v>
      </c>
      <c r="N6" s="35" t="s">
        <v>64</v>
      </c>
      <c r="O6" s="29" t="s">
        <v>65</v>
      </c>
      <c r="P6" t="str">
        <f t="shared" si="4"/>
        <v>Rohbau|134900</v>
      </c>
    </row>
    <row r="7" spans="1:16" ht="24" customHeight="1" x14ac:dyDescent="0.25">
      <c r="A7" s="27" t="str">
        <f t="shared" si="0"/>
        <v>ANG-2026-003</v>
      </c>
      <c r="B7" s="28">
        <v>46086</v>
      </c>
      <c r="C7" s="29" t="s">
        <v>57</v>
      </c>
      <c r="D7" s="29" t="s">
        <v>21</v>
      </c>
      <c r="E7" s="29" t="s">
        <v>66</v>
      </c>
      <c r="F7" s="29" t="s">
        <v>67</v>
      </c>
      <c r="G7" s="30">
        <v>141200</v>
      </c>
      <c r="H7" s="31">
        <v>0.19</v>
      </c>
      <c r="I7" s="32">
        <f t="shared" si="1"/>
        <v>26828</v>
      </c>
      <c r="J7" s="33">
        <f t="shared" si="2"/>
        <v>168028</v>
      </c>
      <c r="K7" s="28">
        <v>46173</v>
      </c>
      <c r="L7" s="34">
        <f t="shared" ca="1" si="3"/>
        <v>-94</v>
      </c>
      <c r="M7" s="35" t="s">
        <v>26</v>
      </c>
      <c r="N7" s="35" t="s">
        <v>68</v>
      </c>
      <c r="O7" s="29"/>
      <c r="P7" t="str">
        <f t="shared" si="4"/>
        <v>Rohbau|141200</v>
      </c>
    </row>
    <row r="8" spans="1:16" ht="24" customHeight="1" x14ac:dyDescent="0.25">
      <c r="A8" s="36" t="str">
        <f t="shared" si="0"/>
        <v>ANG-2026-004</v>
      </c>
      <c r="B8" s="28">
        <v>46099</v>
      </c>
      <c r="C8" s="29" t="s">
        <v>57</v>
      </c>
      <c r="D8" s="29" t="s">
        <v>28</v>
      </c>
      <c r="E8" s="29" t="s">
        <v>69</v>
      </c>
      <c r="F8" s="29" t="s">
        <v>70</v>
      </c>
      <c r="G8" s="30">
        <v>39950</v>
      </c>
      <c r="H8" s="31">
        <v>0.19</v>
      </c>
      <c r="I8" s="37">
        <f t="shared" si="1"/>
        <v>7590.5</v>
      </c>
      <c r="J8" s="38">
        <f t="shared" si="2"/>
        <v>47540.5</v>
      </c>
      <c r="K8" s="28">
        <v>46275</v>
      </c>
      <c r="L8" s="39">
        <f t="shared" ca="1" si="3"/>
        <v>8</v>
      </c>
      <c r="M8" s="35" t="s">
        <v>20</v>
      </c>
      <c r="N8" s="35" t="s">
        <v>60</v>
      </c>
      <c r="O8" s="29" t="s">
        <v>71</v>
      </c>
      <c r="P8" t="str">
        <f t="shared" si="4"/>
        <v>Elektroinstallation|39950</v>
      </c>
    </row>
    <row r="9" spans="1:16" ht="24" customHeight="1" x14ac:dyDescent="0.25">
      <c r="A9" s="27" t="str">
        <f t="shared" si="0"/>
        <v>ANG-2026-005</v>
      </c>
      <c r="B9" s="28">
        <v>46101</v>
      </c>
      <c r="C9" s="29" t="s">
        <v>57</v>
      </c>
      <c r="D9" s="29" t="s">
        <v>28</v>
      </c>
      <c r="E9" s="29" t="s">
        <v>72</v>
      </c>
      <c r="F9" s="29" t="s">
        <v>73</v>
      </c>
      <c r="G9" s="30">
        <v>42800</v>
      </c>
      <c r="H9" s="31">
        <v>0.19</v>
      </c>
      <c r="I9" s="32">
        <f t="shared" si="1"/>
        <v>8132</v>
      </c>
      <c r="J9" s="33">
        <f t="shared" si="2"/>
        <v>50932</v>
      </c>
      <c r="K9" s="28">
        <v>46270</v>
      </c>
      <c r="L9" s="34">
        <f t="shared" ca="1" si="3"/>
        <v>3</v>
      </c>
      <c r="M9" s="35" t="s">
        <v>20</v>
      </c>
      <c r="N9" s="35" t="s">
        <v>64</v>
      </c>
      <c r="O9" s="29"/>
      <c r="P9" t="str">
        <f t="shared" si="4"/>
        <v>Elektroinstallation|42800</v>
      </c>
    </row>
    <row r="10" spans="1:16" ht="24" customHeight="1" x14ac:dyDescent="0.25">
      <c r="A10" s="36" t="str">
        <f t="shared" si="0"/>
        <v>ANG-2026-006</v>
      </c>
      <c r="B10" s="28">
        <v>46114</v>
      </c>
      <c r="C10" s="29" t="s">
        <v>57</v>
      </c>
      <c r="D10" s="29" t="s">
        <v>29</v>
      </c>
      <c r="E10" s="29" t="s">
        <v>74</v>
      </c>
      <c r="F10" s="29" t="s">
        <v>75</v>
      </c>
      <c r="G10" s="30">
        <v>57300</v>
      </c>
      <c r="H10" s="31">
        <v>0</v>
      </c>
      <c r="I10" s="37">
        <f t="shared" si="1"/>
        <v>0</v>
      </c>
      <c r="J10" s="38">
        <f t="shared" si="2"/>
        <v>57300</v>
      </c>
      <c r="K10" s="28">
        <v>46326</v>
      </c>
      <c r="L10" s="39">
        <f t="shared" ca="1" si="3"/>
        <v>59</v>
      </c>
      <c r="M10" s="35" t="s">
        <v>18</v>
      </c>
      <c r="N10" s="35"/>
      <c r="O10" s="29" t="s">
        <v>76</v>
      </c>
      <c r="P10" t="str">
        <f t="shared" si="4"/>
        <v>Sanitär &amp; Heizung|57300</v>
      </c>
    </row>
    <row r="11" spans="1:16" ht="24" customHeight="1" x14ac:dyDescent="0.25">
      <c r="A11" s="27" t="str">
        <f t="shared" si="0"/>
        <v>ANG-2026-007</v>
      </c>
      <c r="B11" s="28">
        <v>46122</v>
      </c>
      <c r="C11" s="29" t="s">
        <v>77</v>
      </c>
      <c r="D11" s="29" t="s">
        <v>33</v>
      </c>
      <c r="E11" s="29" t="s">
        <v>78</v>
      </c>
      <c r="F11" s="29" t="s">
        <v>79</v>
      </c>
      <c r="G11" s="30">
        <v>18400</v>
      </c>
      <c r="H11" s="31">
        <v>0.19</v>
      </c>
      <c r="I11" s="32">
        <f t="shared" si="1"/>
        <v>3496</v>
      </c>
      <c r="J11" s="33">
        <f t="shared" si="2"/>
        <v>21896</v>
      </c>
      <c r="K11" s="28">
        <v>46265</v>
      </c>
      <c r="L11" s="34">
        <f t="shared" ca="1" si="3"/>
        <v>-2</v>
      </c>
      <c r="M11" s="35" t="s">
        <v>24</v>
      </c>
      <c r="N11" s="35" t="s">
        <v>64</v>
      </c>
      <c r="O11" s="29"/>
      <c r="P11" t="str">
        <f t="shared" si="4"/>
        <v>Malerarbeiten|18400</v>
      </c>
    </row>
    <row r="12" spans="1:16" ht="24" customHeight="1" x14ac:dyDescent="0.25">
      <c r="A12" s="36" t="str">
        <f t="shared" si="0"/>
        <v>ANG-2026-008</v>
      </c>
      <c r="B12" s="28">
        <v>46123</v>
      </c>
      <c r="C12" s="29" t="s">
        <v>77</v>
      </c>
      <c r="D12" s="29" t="s">
        <v>33</v>
      </c>
      <c r="E12" s="29" t="s">
        <v>80</v>
      </c>
      <c r="F12" s="29" t="s">
        <v>81</v>
      </c>
      <c r="G12" s="30">
        <v>21100</v>
      </c>
      <c r="H12" s="31">
        <v>0.19</v>
      </c>
      <c r="I12" s="37">
        <f t="shared" si="1"/>
        <v>4009</v>
      </c>
      <c r="J12" s="38">
        <f t="shared" si="2"/>
        <v>25109</v>
      </c>
      <c r="K12" s="28">
        <v>46234</v>
      </c>
      <c r="L12" s="39">
        <f t="shared" ca="1" si="3"/>
        <v>-33</v>
      </c>
      <c r="M12" s="35" t="s">
        <v>26</v>
      </c>
      <c r="N12" s="35" t="s">
        <v>68</v>
      </c>
      <c r="O12" s="29"/>
      <c r="P12" t="str">
        <f t="shared" si="4"/>
        <v>Malerarbeiten|21100</v>
      </c>
    </row>
    <row r="13" spans="1:16" ht="24" customHeight="1" x14ac:dyDescent="0.25">
      <c r="A13" s="27" t="str">
        <f t="shared" si="0"/>
        <v>ANG-2026-009</v>
      </c>
      <c r="B13" s="28">
        <v>46127</v>
      </c>
      <c r="C13" s="29" t="s">
        <v>77</v>
      </c>
      <c r="D13" s="29" t="s">
        <v>30</v>
      </c>
      <c r="E13" s="29" t="s">
        <v>82</v>
      </c>
      <c r="F13" s="29" t="s">
        <v>83</v>
      </c>
      <c r="G13" s="30">
        <v>26750</v>
      </c>
      <c r="H13" s="31">
        <v>0.19</v>
      </c>
      <c r="I13" s="32">
        <f t="shared" si="1"/>
        <v>5082.5</v>
      </c>
      <c r="J13" s="33">
        <f t="shared" si="2"/>
        <v>31832.5</v>
      </c>
      <c r="K13" s="28">
        <v>46295</v>
      </c>
      <c r="L13" s="34">
        <f t="shared" ca="1" si="3"/>
        <v>28</v>
      </c>
      <c r="M13" s="35" t="s">
        <v>22</v>
      </c>
      <c r="N13" s="35" t="s">
        <v>64</v>
      </c>
      <c r="O13" s="29" t="s">
        <v>84</v>
      </c>
      <c r="P13" t="str">
        <f t="shared" si="4"/>
        <v>Trockenbau|26750</v>
      </c>
    </row>
    <row r="14" spans="1:16" ht="24" customHeight="1" x14ac:dyDescent="0.25">
      <c r="A14" s="36" t="str">
        <f t="shared" si="0"/>
        <v>ANG-2026-010</v>
      </c>
      <c r="B14" s="28">
        <v>46134</v>
      </c>
      <c r="C14" s="29" t="s">
        <v>77</v>
      </c>
      <c r="D14" s="29" t="s">
        <v>27</v>
      </c>
      <c r="E14" s="29" t="s">
        <v>85</v>
      </c>
      <c r="F14" s="29" t="s">
        <v>86</v>
      </c>
      <c r="G14" s="30">
        <v>63200</v>
      </c>
      <c r="H14" s="31">
        <v>0.19</v>
      </c>
      <c r="I14" s="37">
        <f t="shared" si="1"/>
        <v>12008</v>
      </c>
      <c r="J14" s="38">
        <f t="shared" si="2"/>
        <v>75208</v>
      </c>
      <c r="K14" s="28">
        <v>46356</v>
      </c>
      <c r="L14" s="39">
        <f t="shared" ca="1" si="3"/>
        <v>89</v>
      </c>
      <c r="M14" s="35" t="s">
        <v>20</v>
      </c>
      <c r="N14" s="35" t="s">
        <v>60</v>
      </c>
      <c r="O14" s="29" t="s">
        <v>87</v>
      </c>
      <c r="P14" t="str">
        <f t="shared" si="4"/>
        <v>Fenster &amp; Türen|63200</v>
      </c>
    </row>
    <row r="15" spans="1:16" ht="24" customHeight="1" x14ac:dyDescent="0.25">
      <c r="A15" s="27" t="str">
        <f t="shared" si="0"/>
        <v>ANG-2026-011</v>
      </c>
      <c r="B15" s="28">
        <v>46136</v>
      </c>
      <c r="C15" s="29" t="s">
        <v>77</v>
      </c>
      <c r="D15" s="29" t="s">
        <v>27</v>
      </c>
      <c r="E15" s="29" t="s">
        <v>88</v>
      </c>
      <c r="F15" s="29" t="s">
        <v>89</v>
      </c>
      <c r="G15" s="30">
        <v>68900</v>
      </c>
      <c r="H15" s="31">
        <v>0.19</v>
      </c>
      <c r="I15" s="32">
        <f t="shared" si="1"/>
        <v>13091</v>
      </c>
      <c r="J15" s="33">
        <f t="shared" si="2"/>
        <v>81991</v>
      </c>
      <c r="K15" s="28">
        <v>46254</v>
      </c>
      <c r="L15" s="34">
        <f t="shared" ca="1" si="3"/>
        <v>-13</v>
      </c>
      <c r="M15" s="35" t="s">
        <v>18</v>
      </c>
      <c r="N15" s="35"/>
      <c r="O15" s="29"/>
      <c r="P15" t="str">
        <f t="shared" si="4"/>
        <v>Fenster &amp; Türen|68900</v>
      </c>
    </row>
    <row r="16" spans="1:16" ht="24" customHeight="1" x14ac:dyDescent="0.25">
      <c r="A16" s="36" t="str">
        <f t="shared" si="0"/>
        <v>ANG-2026-012</v>
      </c>
      <c r="B16" s="28">
        <v>46147</v>
      </c>
      <c r="C16" s="29" t="s">
        <v>90</v>
      </c>
      <c r="D16" s="29" t="s">
        <v>19</v>
      </c>
      <c r="E16" s="29" t="s">
        <v>91</v>
      </c>
      <c r="F16" s="29" t="s">
        <v>92</v>
      </c>
      <c r="G16" s="30">
        <v>34600</v>
      </c>
      <c r="H16" s="31">
        <v>0.19</v>
      </c>
      <c r="I16" s="37">
        <f t="shared" si="1"/>
        <v>6574</v>
      </c>
      <c r="J16" s="38">
        <f t="shared" si="2"/>
        <v>41174</v>
      </c>
      <c r="K16" s="28">
        <v>46280</v>
      </c>
      <c r="L16" s="39">
        <f t="shared" ca="1" si="3"/>
        <v>13</v>
      </c>
      <c r="M16" s="35" t="s">
        <v>24</v>
      </c>
      <c r="N16" s="35" t="s">
        <v>64</v>
      </c>
      <c r="O16" s="29"/>
      <c r="P16" t="str">
        <f t="shared" si="4"/>
        <v>Erdarbeiten|34600</v>
      </c>
    </row>
    <row r="17" spans="1:16" ht="24" customHeight="1" x14ac:dyDescent="0.25">
      <c r="A17" s="27" t="str">
        <f t="shared" si="0"/>
        <v>ANG-2026-013</v>
      </c>
      <c r="B17" s="28">
        <v>46154</v>
      </c>
      <c r="C17" s="29" t="s">
        <v>90</v>
      </c>
      <c r="D17" s="29" t="s">
        <v>21</v>
      </c>
      <c r="E17" s="29" t="s">
        <v>58</v>
      </c>
      <c r="F17" s="29" t="s">
        <v>59</v>
      </c>
      <c r="G17" s="30">
        <v>96400</v>
      </c>
      <c r="H17" s="31">
        <v>0.19</v>
      </c>
      <c r="I17" s="32">
        <f t="shared" si="1"/>
        <v>18316</v>
      </c>
      <c r="J17" s="33">
        <f t="shared" si="2"/>
        <v>114716</v>
      </c>
      <c r="K17" s="28">
        <v>46310</v>
      </c>
      <c r="L17" s="34">
        <f t="shared" ca="1" si="3"/>
        <v>43</v>
      </c>
      <c r="M17" s="35" t="s">
        <v>20</v>
      </c>
      <c r="N17" s="35" t="s">
        <v>60</v>
      </c>
      <c r="O17" s="29" t="s">
        <v>93</v>
      </c>
      <c r="P17" t="str">
        <f t="shared" si="4"/>
        <v>Rohbau|96400</v>
      </c>
    </row>
    <row r="18" spans="1:16" ht="24" customHeight="1" x14ac:dyDescent="0.25">
      <c r="A18" s="36" t="str">
        <f t="shared" si="0"/>
        <v>ANG-2026-014</v>
      </c>
      <c r="B18" s="28">
        <v>46160</v>
      </c>
      <c r="C18" s="29" t="s">
        <v>90</v>
      </c>
      <c r="D18" s="29" t="s">
        <v>25</v>
      </c>
      <c r="E18" s="29" t="s">
        <v>94</v>
      </c>
      <c r="F18" s="29" t="s">
        <v>95</v>
      </c>
      <c r="G18" s="30">
        <v>48750</v>
      </c>
      <c r="H18" s="31">
        <v>0.19</v>
      </c>
      <c r="I18" s="37">
        <f t="shared" si="1"/>
        <v>9262.5</v>
      </c>
      <c r="J18" s="38">
        <f t="shared" si="2"/>
        <v>58012.5</v>
      </c>
      <c r="K18" s="28">
        <v>46249</v>
      </c>
      <c r="L18" s="39">
        <f t="shared" ca="1" si="3"/>
        <v>-18</v>
      </c>
      <c r="M18" s="35" t="s">
        <v>18</v>
      </c>
      <c r="N18" s="35"/>
      <c r="O18" s="29" t="s">
        <v>96</v>
      </c>
      <c r="P18" t="str">
        <f t="shared" si="4"/>
        <v>Dachdeckerarbeiten|48750</v>
      </c>
    </row>
    <row r="19" spans="1:16" ht="24" customHeight="1" x14ac:dyDescent="0.25">
      <c r="A19" s="27" t="str">
        <f t="shared" si="0"/>
        <v>ANG-2026-015</v>
      </c>
      <c r="B19" s="28">
        <v>46162</v>
      </c>
      <c r="C19" s="29" t="s">
        <v>90</v>
      </c>
      <c r="D19" s="29" t="s">
        <v>31</v>
      </c>
      <c r="E19" s="29" t="s">
        <v>97</v>
      </c>
      <c r="F19" s="29" t="s">
        <v>98</v>
      </c>
      <c r="G19" s="30">
        <v>22300</v>
      </c>
      <c r="H19" s="31">
        <v>0.19</v>
      </c>
      <c r="I19" s="32">
        <f t="shared" si="1"/>
        <v>4237</v>
      </c>
      <c r="J19" s="33">
        <f t="shared" si="2"/>
        <v>26537</v>
      </c>
      <c r="K19" s="28">
        <v>46371</v>
      </c>
      <c r="L19" s="34">
        <f t="shared" ca="1" si="3"/>
        <v>104</v>
      </c>
      <c r="M19" s="35" t="s">
        <v>24</v>
      </c>
      <c r="N19" s="35" t="s">
        <v>64</v>
      </c>
      <c r="O19" s="29"/>
      <c r="P19" t="str">
        <f t="shared" si="4"/>
        <v>Estricharbeiten|22300</v>
      </c>
    </row>
    <row r="20" spans="1:16" ht="24" customHeight="1" x14ac:dyDescent="0.25">
      <c r="A20" s="36" t="str">
        <f t="shared" si="0"/>
        <v>ANG-2026-016</v>
      </c>
      <c r="B20" s="28">
        <v>46169</v>
      </c>
      <c r="C20" s="29" t="s">
        <v>99</v>
      </c>
      <c r="D20" s="29" t="s">
        <v>32</v>
      </c>
      <c r="E20" s="29" t="s">
        <v>100</v>
      </c>
      <c r="F20" s="29" t="s">
        <v>101</v>
      </c>
      <c r="G20" s="30">
        <v>15980</v>
      </c>
      <c r="H20" s="31">
        <v>0.19</v>
      </c>
      <c r="I20" s="37">
        <f t="shared" si="1"/>
        <v>3036.2</v>
      </c>
      <c r="J20" s="38">
        <f t="shared" si="2"/>
        <v>19016.2</v>
      </c>
      <c r="K20" s="28">
        <v>46273</v>
      </c>
      <c r="L20" s="39">
        <f t="shared" ca="1" si="3"/>
        <v>6</v>
      </c>
      <c r="M20" s="35" t="s">
        <v>20</v>
      </c>
      <c r="N20" s="35" t="s">
        <v>68</v>
      </c>
      <c r="O20" s="29"/>
      <c r="P20" t="str">
        <f t="shared" si="4"/>
        <v>Fliesenarbeiten|15980</v>
      </c>
    </row>
    <row r="21" spans="1:16" ht="24" customHeight="1" x14ac:dyDescent="0.25">
      <c r="A21" s="27" t="str">
        <f t="shared" si="0"/>
        <v/>
      </c>
      <c r="B21" s="28"/>
      <c r="C21" s="29"/>
      <c r="D21" s="29"/>
      <c r="E21" s="29"/>
      <c r="F21" s="29"/>
      <c r="G21" s="30"/>
      <c r="H21" s="31"/>
      <c r="I21" s="32" t="str">
        <f t="shared" si="1"/>
        <v/>
      </c>
      <c r="J21" s="33" t="str">
        <f t="shared" si="2"/>
        <v/>
      </c>
      <c r="K21" s="28"/>
      <c r="L21" s="34" t="str">
        <f t="shared" ca="1" si="3"/>
        <v/>
      </c>
      <c r="M21" s="35"/>
      <c r="N21" s="35"/>
      <c r="O21" s="29"/>
      <c r="P21" t="str">
        <f t="shared" si="4"/>
        <v/>
      </c>
    </row>
    <row r="22" spans="1:16" ht="24" customHeight="1" x14ac:dyDescent="0.25">
      <c r="A22" s="36" t="str">
        <f t="shared" si="0"/>
        <v/>
      </c>
      <c r="B22" s="28"/>
      <c r="C22" s="29"/>
      <c r="D22" s="29"/>
      <c r="E22" s="29"/>
      <c r="F22" s="29"/>
      <c r="G22" s="30"/>
      <c r="H22" s="31"/>
      <c r="I22" s="37" t="str">
        <f t="shared" si="1"/>
        <v/>
      </c>
      <c r="J22" s="38" t="str">
        <f t="shared" si="2"/>
        <v/>
      </c>
      <c r="K22" s="28"/>
      <c r="L22" s="39" t="str">
        <f t="shared" ca="1" si="3"/>
        <v/>
      </c>
      <c r="M22" s="35"/>
      <c r="N22" s="35"/>
      <c r="O22" s="29"/>
      <c r="P22" t="str">
        <f t="shared" si="4"/>
        <v/>
      </c>
    </row>
    <row r="23" spans="1:16" ht="24" customHeight="1" x14ac:dyDescent="0.25">
      <c r="A23" s="27" t="str">
        <f t="shared" si="0"/>
        <v/>
      </c>
      <c r="B23" s="28"/>
      <c r="C23" s="29"/>
      <c r="D23" s="29"/>
      <c r="E23" s="29"/>
      <c r="F23" s="29"/>
      <c r="G23" s="30"/>
      <c r="H23" s="31"/>
      <c r="I23" s="32" t="str">
        <f t="shared" si="1"/>
        <v/>
      </c>
      <c r="J23" s="33" t="str">
        <f t="shared" si="2"/>
        <v/>
      </c>
      <c r="K23" s="28"/>
      <c r="L23" s="34" t="str">
        <f t="shared" ca="1" si="3"/>
        <v/>
      </c>
      <c r="M23" s="35"/>
      <c r="N23" s="35"/>
      <c r="O23" s="29"/>
      <c r="P23" t="str">
        <f t="shared" si="4"/>
        <v/>
      </c>
    </row>
    <row r="24" spans="1:16" ht="24" customHeight="1" x14ac:dyDescent="0.25">
      <c r="A24" s="36" t="str">
        <f t="shared" si="0"/>
        <v/>
      </c>
      <c r="B24" s="28"/>
      <c r="C24" s="29"/>
      <c r="D24" s="29"/>
      <c r="E24" s="29"/>
      <c r="F24" s="29"/>
      <c r="G24" s="30"/>
      <c r="H24" s="31"/>
      <c r="I24" s="37" t="str">
        <f t="shared" si="1"/>
        <v/>
      </c>
      <c r="J24" s="38" t="str">
        <f t="shared" si="2"/>
        <v/>
      </c>
      <c r="K24" s="28"/>
      <c r="L24" s="39" t="str">
        <f t="shared" ca="1" si="3"/>
        <v/>
      </c>
      <c r="M24" s="35"/>
      <c r="N24" s="35"/>
      <c r="O24" s="29"/>
      <c r="P24" t="str">
        <f t="shared" si="4"/>
        <v/>
      </c>
    </row>
    <row r="25" spans="1:16" ht="24" customHeight="1" x14ac:dyDescent="0.25">
      <c r="A25" s="27" t="str">
        <f t="shared" si="0"/>
        <v/>
      </c>
      <c r="B25" s="28"/>
      <c r="C25" s="29"/>
      <c r="D25" s="29"/>
      <c r="E25" s="29"/>
      <c r="F25" s="29"/>
      <c r="G25" s="30"/>
      <c r="H25" s="31"/>
      <c r="I25" s="32" t="str">
        <f t="shared" si="1"/>
        <v/>
      </c>
      <c r="J25" s="33" t="str">
        <f t="shared" si="2"/>
        <v/>
      </c>
      <c r="K25" s="28"/>
      <c r="L25" s="34" t="str">
        <f t="shared" ca="1" si="3"/>
        <v/>
      </c>
      <c r="M25" s="35"/>
      <c r="N25" s="35"/>
      <c r="O25" s="29"/>
      <c r="P25" t="str">
        <f t="shared" si="4"/>
        <v/>
      </c>
    </row>
    <row r="26" spans="1:16" ht="24" customHeight="1" x14ac:dyDescent="0.25">
      <c r="A26" s="36" t="str">
        <f t="shared" si="0"/>
        <v/>
      </c>
      <c r="B26" s="28"/>
      <c r="C26" s="29"/>
      <c r="D26" s="29"/>
      <c r="E26" s="29"/>
      <c r="F26" s="29"/>
      <c r="G26" s="30"/>
      <c r="H26" s="31"/>
      <c r="I26" s="37" t="str">
        <f t="shared" si="1"/>
        <v/>
      </c>
      <c r="J26" s="38" t="str">
        <f t="shared" si="2"/>
        <v/>
      </c>
      <c r="K26" s="28"/>
      <c r="L26" s="39" t="str">
        <f t="shared" ca="1" si="3"/>
        <v/>
      </c>
      <c r="M26" s="35"/>
      <c r="N26" s="35"/>
      <c r="O26" s="29"/>
      <c r="P26" t="str">
        <f t="shared" si="4"/>
        <v/>
      </c>
    </row>
    <row r="27" spans="1:16" ht="24" customHeight="1" x14ac:dyDescent="0.25">
      <c r="A27" s="27" t="str">
        <f t="shared" si="0"/>
        <v/>
      </c>
      <c r="B27" s="28"/>
      <c r="C27" s="29"/>
      <c r="D27" s="29"/>
      <c r="E27" s="29"/>
      <c r="F27" s="29"/>
      <c r="G27" s="30"/>
      <c r="H27" s="31"/>
      <c r="I27" s="32" t="str">
        <f t="shared" si="1"/>
        <v/>
      </c>
      <c r="J27" s="33" t="str">
        <f t="shared" si="2"/>
        <v/>
      </c>
      <c r="K27" s="28"/>
      <c r="L27" s="34" t="str">
        <f t="shared" ca="1" si="3"/>
        <v/>
      </c>
      <c r="M27" s="35"/>
      <c r="N27" s="35"/>
      <c r="O27" s="29"/>
      <c r="P27" t="str">
        <f t="shared" si="4"/>
        <v/>
      </c>
    </row>
    <row r="28" spans="1:16" ht="24" customHeight="1" x14ac:dyDescent="0.25">
      <c r="A28" s="36" t="str">
        <f t="shared" si="0"/>
        <v/>
      </c>
      <c r="B28" s="28"/>
      <c r="C28" s="29"/>
      <c r="D28" s="29"/>
      <c r="E28" s="29"/>
      <c r="F28" s="29"/>
      <c r="G28" s="30"/>
      <c r="H28" s="31"/>
      <c r="I28" s="37" t="str">
        <f t="shared" si="1"/>
        <v/>
      </c>
      <c r="J28" s="38" t="str">
        <f t="shared" si="2"/>
        <v/>
      </c>
      <c r="K28" s="28"/>
      <c r="L28" s="39" t="str">
        <f t="shared" ca="1" si="3"/>
        <v/>
      </c>
      <c r="M28" s="35"/>
      <c r="N28" s="35"/>
      <c r="O28" s="29"/>
      <c r="P28" t="str">
        <f t="shared" si="4"/>
        <v/>
      </c>
    </row>
    <row r="29" spans="1:16" ht="24" customHeight="1" x14ac:dyDescent="0.25">
      <c r="A29" s="27" t="str">
        <f t="shared" si="0"/>
        <v/>
      </c>
      <c r="B29" s="28"/>
      <c r="C29" s="29"/>
      <c r="D29" s="29"/>
      <c r="E29" s="29"/>
      <c r="F29" s="29"/>
      <c r="G29" s="30"/>
      <c r="H29" s="31"/>
      <c r="I29" s="32" t="str">
        <f t="shared" si="1"/>
        <v/>
      </c>
      <c r="J29" s="33" t="str">
        <f t="shared" si="2"/>
        <v/>
      </c>
      <c r="K29" s="28"/>
      <c r="L29" s="34" t="str">
        <f t="shared" ca="1" si="3"/>
        <v/>
      </c>
      <c r="M29" s="35"/>
      <c r="N29" s="35"/>
      <c r="O29" s="29"/>
      <c r="P29" t="str">
        <f t="shared" si="4"/>
        <v/>
      </c>
    </row>
    <row r="30" spans="1:16" ht="24" customHeight="1" x14ac:dyDescent="0.25">
      <c r="A30" s="36" t="str">
        <f t="shared" si="0"/>
        <v/>
      </c>
      <c r="B30" s="28"/>
      <c r="C30" s="29"/>
      <c r="D30" s="29"/>
      <c r="E30" s="29"/>
      <c r="F30" s="29"/>
      <c r="G30" s="30"/>
      <c r="H30" s="31"/>
      <c r="I30" s="37" t="str">
        <f t="shared" si="1"/>
        <v/>
      </c>
      <c r="J30" s="38" t="str">
        <f t="shared" si="2"/>
        <v/>
      </c>
      <c r="K30" s="28"/>
      <c r="L30" s="39" t="str">
        <f t="shared" ca="1" si="3"/>
        <v/>
      </c>
      <c r="M30" s="35"/>
      <c r="N30" s="35"/>
      <c r="O30" s="29"/>
      <c r="P30" t="str">
        <f t="shared" si="4"/>
        <v/>
      </c>
    </row>
  </sheetData>
  <mergeCells count="3">
    <mergeCell ref="A1:O1"/>
    <mergeCell ref="A2:O2"/>
    <mergeCell ref="A3:O3"/>
  </mergeCells>
  <conditionalFormatting sqref="L5:L30">
    <cfRule type="cellIs" dxfId="6" priority="2" operator="lessThan">
      <formula>0</formula>
    </cfRule>
    <cfRule type="cellIs" dxfId="5" priority="3" operator="between">
      <formula>0</formula>
      <formula>7</formula>
    </cfRule>
  </conditionalFormatting>
  <conditionalFormatting sqref="M5:M30">
    <cfRule type="cellIs" dxfId="4" priority="4" operator="equal">
      <formula>"Angenommen"</formula>
    </cfRule>
    <cfRule type="cellIs" dxfId="3" priority="5" operator="equal">
      <formula>"Abgelehnt"</formula>
    </cfRule>
    <cfRule type="cellIs" dxfId="2" priority="6" operator="equal">
      <formula>"In Prüfung"</formula>
    </cfRule>
    <cfRule type="cellIs" dxfId="1" priority="7" operator="equal">
      <formula>"Eingegangen"</formula>
    </cfRule>
    <cfRule type="cellIs" dxfId="0" priority="8" operator="equal">
      <formula>"Nachverhandlung"</formula>
    </cfRule>
  </conditionalFormatting>
  <pageMargins left="0.3" right="0.3" top="0.4" bottom="0.4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100-000000000000}">
          <x14:formula1>
            <xm:f>Listen!$E$2:$E$5</xm:f>
          </x14:formula1>
          <x14:formula2>
            <xm:f>0</xm:f>
          </x14:formula2>
          <xm:sqref>C5:C30</xm:sqref>
        </x14:dataValidation>
        <x14:dataValidation type="list" allowBlank="1" xr:uid="{00000000-0002-0000-0100-000001000000}">
          <x14:formula1>
            <xm:f>Listen!$A$2:$A$13</xm:f>
          </x14:formula1>
          <x14:formula2>
            <xm:f>0</xm:f>
          </x14:formula2>
          <xm:sqref>D5:D30</xm:sqref>
        </x14:dataValidation>
        <x14:dataValidation type="list" allowBlank="1" xr:uid="{00000000-0002-0000-0100-000002000000}">
          <x14:formula1>
            <xm:f>Listen!$C$2:$C$4</xm:f>
          </x14:formula1>
          <x14:formula2>
            <xm:f>0</xm:f>
          </x14:formula2>
          <xm:sqref>H5:H30</xm:sqref>
        </x14:dataValidation>
        <x14:dataValidation type="list" allowBlank="1" xr:uid="{00000000-0002-0000-0100-000003000000}">
          <x14:formula1>
            <xm:f>Listen!$B$2:$B$6</xm:f>
          </x14:formula1>
          <x14:formula2>
            <xm:f>0</xm:f>
          </x14:formula2>
          <xm:sqref>M5:M30</xm:sqref>
        </x14:dataValidation>
        <x14:dataValidation type="list" allowBlank="1" xr:uid="{00000000-0002-0000-0100-000004000000}">
          <x14:formula1>
            <xm:f>Listen!$D$2:$D$5</xm:f>
          </x14:formula1>
          <x14:formula2>
            <xm:f>0</xm:f>
          </x14:formula2>
          <xm:sqref>N5:N30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6E7E"/>
  </sheetPr>
  <dimension ref="A1:G13"/>
  <sheetViews>
    <sheetView showGridLines="0" zoomScaleNormal="100" workbookViewId="0"/>
  </sheetViews>
  <sheetFormatPr baseColWidth="10" defaultColWidth="8.7109375" defaultRowHeight="15" x14ac:dyDescent="0.25"/>
  <cols>
    <col min="1" max="1" width="24" customWidth="1"/>
    <col min="2" max="2" width="18" customWidth="1"/>
    <col min="3" max="3" width="12" customWidth="1"/>
    <col min="4" max="4" width="16" customWidth="1"/>
    <col min="5" max="5" width="38" customWidth="1"/>
  </cols>
  <sheetData>
    <row r="1" spans="1:7" x14ac:dyDescent="0.25">
      <c r="A1" s="40" t="s">
        <v>102</v>
      </c>
      <c r="B1" s="40" t="s">
        <v>10</v>
      </c>
      <c r="C1" s="40" t="s">
        <v>103</v>
      </c>
      <c r="D1" s="40" t="s">
        <v>55</v>
      </c>
      <c r="E1" s="40" t="s">
        <v>104</v>
      </c>
      <c r="G1" s="41" t="s">
        <v>105</v>
      </c>
    </row>
    <row r="2" spans="1:7" x14ac:dyDescent="0.25">
      <c r="A2" s="42" t="s">
        <v>19</v>
      </c>
      <c r="B2" s="42" t="s">
        <v>18</v>
      </c>
      <c r="C2" s="43">
        <v>0.19</v>
      </c>
      <c r="D2" s="42" t="s">
        <v>60</v>
      </c>
      <c r="E2" s="42" t="s">
        <v>57</v>
      </c>
    </row>
    <row r="3" spans="1:7" ht="30" x14ac:dyDescent="0.25">
      <c r="A3" s="42" t="s">
        <v>21</v>
      </c>
      <c r="B3" s="42" t="s">
        <v>20</v>
      </c>
      <c r="C3" s="43">
        <v>7.0000000000000007E-2</v>
      </c>
      <c r="D3" s="42" t="s">
        <v>64</v>
      </c>
      <c r="E3" s="42" t="s">
        <v>77</v>
      </c>
    </row>
    <row r="4" spans="1:7" x14ac:dyDescent="0.25">
      <c r="A4" s="42" t="s">
        <v>23</v>
      </c>
      <c r="B4" s="42" t="s">
        <v>22</v>
      </c>
      <c r="C4" s="43">
        <v>0</v>
      </c>
      <c r="D4" s="42" t="s">
        <v>68</v>
      </c>
      <c r="E4" s="42" t="s">
        <v>90</v>
      </c>
    </row>
    <row r="5" spans="1:7" x14ac:dyDescent="0.25">
      <c r="A5" s="42" t="s">
        <v>25</v>
      </c>
      <c r="B5" s="42" t="s">
        <v>24</v>
      </c>
      <c r="D5" s="42" t="s">
        <v>106</v>
      </c>
      <c r="E5" s="42" t="s">
        <v>99</v>
      </c>
    </row>
    <row r="6" spans="1:7" x14ac:dyDescent="0.25">
      <c r="A6" s="42" t="s">
        <v>27</v>
      </c>
      <c r="B6" s="42" t="s">
        <v>26</v>
      </c>
    </row>
    <row r="7" spans="1:7" x14ac:dyDescent="0.25">
      <c r="A7" s="42" t="s">
        <v>28</v>
      </c>
    </row>
    <row r="8" spans="1:7" x14ac:dyDescent="0.25">
      <c r="A8" s="42" t="s">
        <v>29</v>
      </c>
    </row>
    <row r="9" spans="1:7" x14ac:dyDescent="0.25">
      <c r="A9" s="42" t="s">
        <v>30</v>
      </c>
    </row>
    <row r="10" spans="1:7" x14ac:dyDescent="0.25">
      <c r="A10" s="42" t="s">
        <v>31</v>
      </c>
    </row>
    <row r="11" spans="1:7" x14ac:dyDescent="0.25">
      <c r="A11" s="42" t="s">
        <v>32</v>
      </c>
    </row>
    <row r="12" spans="1:7" x14ac:dyDescent="0.25">
      <c r="A12" s="42" t="s">
        <v>33</v>
      </c>
    </row>
    <row r="13" spans="1:7" x14ac:dyDescent="0.25">
      <c r="A13" s="42" t="s">
        <v>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Übersicht</vt:lpstr>
      <vt:lpstr>Angebotserfassung</vt:lpstr>
      <vt:lpstr>Listen</vt:lpstr>
      <vt:lpstr>Angebotserfassung!Druckbereich</vt:lpstr>
      <vt:lpstr>Übersicht!Druckbereich</vt:lpstr>
      <vt:lpstr>Angebotserfassung!Drucktitel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2026-09-02T05:26:43Z</dcterms:created>
  <dcterms:modified xsi:type="dcterms:W3CDTF">2026-09-02T09:35:30Z</dcterms:modified>
  <dc:language>en-US</dc:language>
</cp:coreProperties>
</file>