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36F5665A-4874-498D-AB0A-E80F33E17C05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Preisspiegel" sheetId="2" r:id="rId2"/>
    <sheet name="Bewertung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0" i="3" l="1"/>
  <c r="G10" i="3" s="1"/>
  <c r="L15" i="2"/>
  <c r="K15" i="2"/>
  <c r="J15" i="2"/>
  <c r="H15" i="2"/>
  <c r="F15" i="2"/>
  <c r="L14" i="2"/>
  <c r="K14" i="2"/>
  <c r="J14" i="2"/>
  <c r="H14" i="2"/>
  <c r="F14" i="2"/>
  <c r="L13" i="2"/>
  <c r="K13" i="2"/>
  <c r="J13" i="2"/>
  <c r="H13" i="2"/>
  <c r="F13" i="2"/>
  <c r="L12" i="2"/>
  <c r="K12" i="2"/>
  <c r="J12" i="2"/>
  <c r="H12" i="2"/>
  <c r="F12" i="2"/>
  <c r="L11" i="2"/>
  <c r="K11" i="2"/>
  <c r="J11" i="2"/>
  <c r="H11" i="2"/>
  <c r="F11" i="2"/>
  <c r="L10" i="2"/>
  <c r="K10" i="2"/>
  <c r="J10" i="2"/>
  <c r="H10" i="2"/>
  <c r="F10" i="2"/>
  <c r="L9" i="2"/>
  <c r="K9" i="2"/>
  <c r="J9" i="2"/>
  <c r="H9" i="2"/>
  <c r="F9" i="2"/>
  <c r="L8" i="2"/>
  <c r="K8" i="2"/>
  <c r="J8" i="2"/>
  <c r="J16" i="2" s="1"/>
  <c r="H8" i="2"/>
  <c r="H16" i="2" s="1"/>
  <c r="F8" i="2"/>
  <c r="F16" i="2" s="1"/>
  <c r="L7" i="2"/>
  <c r="K7" i="2"/>
  <c r="J7" i="2"/>
  <c r="H7" i="2"/>
  <c r="F7" i="2"/>
  <c r="L6" i="2"/>
  <c r="K6" i="2"/>
  <c r="J6" i="2"/>
  <c r="H6" i="2"/>
  <c r="F6" i="2"/>
  <c r="E15" i="1"/>
  <c r="D15" i="1"/>
  <c r="C15" i="1"/>
  <c r="C11" i="1"/>
  <c r="F18" i="2" l="1"/>
  <c r="F19" i="2" s="1"/>
  <c r="J18" i="2"/>
  <c r="J19" i="2" s="1"/>
  <c r="H18" i="2"/>
  <c r="H19" i="2" s="1"/>
  <c r="E5" i="3" l="1"/>
  <c r="E12" i="3" s="1"/>
  <c r="H20" i="2"/>
  <c r="D17" i="1" s="1"/>
  <c r="D16" i="1"/>
  <c r="F5" i="3"/>
  <c r="F12" i="3" s="1"/>
  <c r="J20" i="2"/>
  <c r="E17" i="1" s="1"/>
  <c r="E16" i="1"/>
  <c r="D5" i="3"/>
  <c r="D12" i="3" s="1"/>
  <c r="C16" i="1"/>
  <c r="C26" i="1"/>
  <c r="F20" i="2"/>
  <c r="C17" i="1" s="1"/>
  <c r="F21" i="2" l="1"/>
  <c r="C18" i="1" s="1"/>
  <c r="F13" i="3"/>
  <c r="E19" i="1"/>
  <c r="C24" i="1"/>
  <c r="D13" i="3"/>
  <c r="C25" i="1"/>
  <c r="C19" i="1"/>
  <c r="J21" i="2"/>
  <c r="E18" i="1" s="1"/>
  <c r="H21" i="2"/>
  <c r="D18" i="1" s="1"/>
  <c r="E13" i="3"/>
  <c r="D19" i="1"/>
  <c r="D14" i="3" l="1"/>
  <c r="C21" i="1" s="1"/>
  <c r="C20" i="1"/>
  <c r="E14" i="3"/>
  <c r="D21" i="1" s="1"/>
  <c r="D20" i="1"/>
  <c r="F14" i="3"/>
  <c r="E21" i="1" s="1"/>
  <c r="E20" i="1"/>
</calcChain>
</file>

<file path=xl/sharedStrings.xml><?xml version="1.0" encoding="utf-8"?>
<sst xmlns="http://schemas.openxmlformats.org/spreadsheetml/2006/main" count="123" uniqueCount="103">
  <si>
    <t>BAUOFFERTEN – ANGEBOTSSPIEGEL &amp; ENTSCHEIDUNG</t>
  </si>
  <si>
    <t>Angebote strukturiert erfassen · automatisch vergleichen · nachvollziehbar entscheiden</t>
  </si>
  <si>
    <t>PROJEKTDATEN</t>
  </si>
  <si>
    <t>Projektbezeichnung:</t>
  </si>
  <si>
    <t>Neubau Verwaltungsgebäude – Baulos 2</t>
  </si>
  <si>
    <t>Projekt-Nr.:</t>
  </si>
  <si>
    <t>BV-2026-0417</t>
  </si>
  <si>
    <t>Bauherr / Auftraggeber:</t>
  </si>
  <si>
    <t>Muster Immobilien GmbH</t>
  </si>
  <si>
    <t>Erfasst durch:</t>
  </si>
  <si>
    <t>M. Berg, Einkauf / Bauleitung</t>
  </si>
  <si>
    <t>Angebote gültig bis:</t>
  </si>
  <si>
    <t>31.03.2026</t>
  </si>
  <si>
    <t>Stand:</t>
  </si>
  <si>
    <t>ANGEBOTSVERGLEICH AUF EINEN BLICK</t>
  </si>
  <si>
    <t>Kennzahl</t>
  </si>
  <si>
    <t>Bieter A</t>
  </si>
  <si>
    <t>Bieter B</t>
  </si>
  <si>
    <t>Bieter C</t>
  </si>
  <si>
    <t>Hinweis</t>
  </si>
  <si>
    <t>Bietername</t>
  </si>
  <si>
    <t>aus Preisspiegel</t>
  </si>
  <si>
    <t>Angebotssumme netto</t>
  </si>
  <si>
    <t>nach Nachlass</t>
  </si>
  <si>
    <t>zzgl. MwSt. 19 %</t>
  </si>
  <si>
    <t>Umsatzsteuer</t>
  </si>
  <si>
    <t>Angebotssumme brutto</t>
  </si>
  <si>
    <t>Bruttopreis</t>
  </si>
  <si>
    <t>Nutzwert-Score (0–10)</t>
  </si>
  <si>
    <t>höher = besser</t>
  </si>
  <si>
    <t>Rang</t>
  </si>
  <si>
    <t>1 = bestes Angebot</t>
  </si>
  <si>
    <t>Empfehlung</t>
  </si>
  <si>
    <t>automatisch</t>
  </si>
  <si>
    <t>ENTSCHEIDUNG &amp; WIRTSCHAFTLICHKEIT</t>
  </si>
  <si>
    <t>Empfohlener Bieter:</t>
  </si>
  <si>
    <t>Bester Nutzwert-Score:</t>
  </si>
  <si>
    <t>Ersparnis ggü. teuerstem Angebot:</t>
  </si>
  <si>
    <t>Bemerkung / Vergabevermerk:</t>
  </si>
  <si>
    <t>Preislich attraktivstes Angebot bei zugleich sehr guter Gesamtbewertung – Vergabe empfohlen.</t>
  </si>
  <si>
    <t>LEGENDE</t>
  </si>
  <si>
    <t>Eingabefeld – hier eigene Werte eintragen</t>
  </si>
  <si>
    <t>Günstigster Preis / bester Wert (automatisch hervorgehoben)</t>
  </si>
  <si>
    <t>Berechnetes Feld – nicht überschreiben</t>
  </si>
  <si>
    <t>PREISSPIEGEL – ANGEBOTE JE POSITION ERFASSEN</t>
  </si>
  <si>
    <t>Einheitspreise (EP) je Bieter eingeben – Gesamtpreise (GP) und der günstigste Bieter werden automatisch ermittelt.</t>
  </si>
  <si>
    <t>Pos.</t>
  </si>
  <si>
    <t>Leistung / Gewerk</t>
  </si>
  <si>
    <t>Menge</t>
  </si>
  <si>
    <t>Einheit</t>
  </si>
  <si>
    <t>EP (€)</t>
  </si>
  <si>
    <t>GP (€)</t>
  </si>
  <si>
    <t>Günstigster EP</t>
  </si>
  <si>
    <t>Günstigster Bieter</t>
  </si>
  <si>
    <t>Bemerkung</t>
  </si>
  <si>
    <t>1</t>
  </si>
  <si>
    <t>Baustelleneinrichtung</t>
  </si>
  <si>
    <t>psch</t>
  </si>
  <si>
    <t>2</t>
  </si>
  <si>
    <t>Erdarbeiten &amp; Aushub</t>
  </si>
  <si>
    <t>m³</t>
  </si>
  <si>
    <t>3</t>
  </si>
  <si>
    <t>Rohbau / Mauerwerk</t>
  </si>
  <si>
    <t>m²</t>
  </si>
  <si>
    <t>4</t>
  </si>
  <si>
    <t>Stahlbeton- &amp; Betonarbeiten</t>
  </si>
  <si>
    <t>5</t>
  </si>
  <si>
    <t>Dachkonstruktion &amp; Eindeckung</t>
  </si>
  <si>
    <t>6</t>
  </si>
  <si>
    <t>Fenster &amp; Außentüren</t>
  </si>
  <si>
    <t>Stk</t>
  </si>
  <si>
    <t>7</t>
  </si>
  <si>
    <t>Elektroinstallation</t>
  </si>
  <si>
    <t>8</t>
  </si>
  <si>
    <t>Sanitär- &amp; Heizungsinstallation</t>
  </si>
  <si>
    <t>9</t>
  </si>
  <si>
    <t>Innenputz &amp; Malerarbeiten</t>
  </si>
  <si>
    <t>10</t>
  </si>
  <si>
    <t>Bodenbelagsarbeiten</t>
  </si>
  <si>
    <t>Zwischensumme netto (Angebotssumme)</t>
  </si>
  <si>
    <t>Nachlass / Rabatt (%)</t>
  </si>
  <si>
    <t>abzgl. Nachlassbetrag (€)</t>
  </si>
  <si>
    <t>Angebotssumme netto (nach Nachlass)</t>
  </si>
  <si>
    <t>ANGEBOTSSUMME BRUTTO</t>
  </si>
  <si>
    <t>BEWERTUNG – NUTZWERTANALYSE</t>
  </si>
  <si>
    <t>Kriterien gewichten (Summe = 100 %) und je Bieter 0–10 Punkte vergeben. Der Preis-Score wird automatisch aus dem Preisspiegel berechnet.</t>
  </si>
  <si>
    <t>Kriterium</t>
  </si>
  <si>
    <t>Gewichtung</t>
  </si>
  <si>
    <t>Bewertungsmaßstab (10 Punkte = optimal)</t>
  </si>
  <si>
    <t>Preis / Wirtschaftlichkeit</t>
  </si>
  <si>
    <t>Günstigste Angebotssumme; Score automatisch aus Preisspiegel</t>
  </si>
  <si>
    <t>Termin &amp; Bauzeit</t>
  </si>
  <si>
    <t>Kürzeste, verbindlich zugesagte Bauzeit; Termintreue</t>
  </si>
  <si>
    <t>Qualität &amp; Referenzen</t>
  </si>
  <si>
    <t>Referenzobjekte, Zertifikate, Reklamationsquote</t>
  </si>
  <si>
    <t>Technische Eignung &amp; Ausstattung</t>
  </si>
  <si>
    <t>Personal, Gerät, Nachweise, Kapazität</t>
  </si>
  <si>
    <t>Zahlung &amp; Gewährleistung</t>
  </si>
  <si>
    <t>Zahlungsziel, Skonto, Gewährleistungsfristen</t>
  </si>
  <si>
    <t>Summe Gewichtung</t>
  </si>
  <si>
    <t>GESAMT-NUTZWERT (0–10)</t>
  </si>
  <si>
    <t>gewichtete Summe der Punkte</t>
  </si>
  <si>
    <t>automatische Markierung des besten Angebots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</si>
</sst>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&quot; €&quot;"/>
    <numFmt numFmtId="166" formatCode="0.0"/>
  </numFmts>
  <fonts count="27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10.5"/>
      <color rgb="FFFFFFFF"/>
      <name val="Calibri"/>
      <charset val="1"/>
    </font>
    <font>
      <b/>
      <sz val="11"/>
      <color rgb="FF12343B"/>
      <name val="Calibri"/>
      <charset val="1"/>
    </font>
    <font>
      <b/>
      <sz val="10"/>
      <color rgb="FF1C2B2E"/>
      <name val="Calibri"/>
      <charset val="1"/>
    </font>
    <font>
      <sz val="10"/>
      <color rgb="FF24555E"/>
      <name val="Calibri"/>
      <charset val="1"/>
    </font>
    <font>
      <sz val="10"/>
      <color rgb="FF6B7B7A"/>
      <name val="Calibri"/>
      <charset val="1"/>
    </font>
    <font>
      <b/>
      <sz val="10.5"/>
      <color rgb="FFFFFFFF"/>
      <name val="Calibri"/>
      <charset val="1"/>
    </font>
    <font>
      <sz val="10"/>
      <color rgb="FF1C2B2E"/>
      <name val="Calibri"/>
      <charset val="1"/>
    </font>
    <font>
      <i/>
      <sz val="9"/>
      <color rgb="FF6B7B7A"/>
      <name val="Calibri"/>
      <charset val="1"/>
    </font>
    <font>
      <b/>
      <sz val="10"/>
      <color rgb="FF24555E"/>
      <name val="Calibri"/>
      <charset val="1"/>
    </font>
    <font>
      <b/>
      <sz val="10"/>
      <color rgb="FFC8763C"/>
      <name val="Calibri"/>
      <charset val="1"/>
    </font>
    <font>
      <b/>
      <sz val="11"/>
      <color rgb="FFC8763C"/>
      <name val="Calibri"/>
      <charset val="1"/>
    </font>
    <font>
      <i/>
      <sz val="10"/>
      <color rgb="FF6B7B7A"/>
      <name val="Calibri"/>
      <charset val="1"/>
    </font>
    <font>
      <b/>
      <sz val="10"/>
      <color rgb="FF12343B"/>
      <name val="Calibri"/>
      <charset val="1"/>
    </font>
    <font>
      <sz val="9.5"/>
      <color rgb="FF1C2B2E"/>
      <name val="Calibri"/>
      <charset val="1"/>
    </font>
    <font>
      <b/>
      <sz val="16"/>
      <color rgb="FFFFFFFF"/>
      <name val="Calibri"/>
      <charset val="1"/>
    </font>
    <font>
      <i/>
      <sz val="10"/>
      <color rgb="FFFFFFFF"/>
      <name val="Calibri"/>
      <charset val="1"/>
    </font>
    <font>
      <b/>
      <sz val="11"/>
      <color rgb="FFFFFFFF"/>
      <name val="Calibri"/>
      <charset val="1"/>
    </font>
    <font>
      <b/>
      <sz val="9.5"/>
      <color rgb="FFFFFFFF"/>
      <name val="Calibri"/>
      <charset val="1"/>
    </font>
    <font>
      <b/>
      <sz val="10.5"/>
      <color rgb="FF12343B"/>
      <name val="Calibri"/>
      <charset val="1"/>
    </font>
    <font>
      <b/>
      <sz val="10"/>
      <color rgb="FFFFFFFF"/>
      <name val="Calibri"/>
      <charset val="1"/>
    </font>
    <font>
      <sz val="9.5"/>
      <color rgb="FF6B7B7A"/>
      <name val="Calibri"/>
      <charset val="1"/>
    </font>
    <font>
      <b/>
      <sz val="9.5"/>
      <color rgb="FF24555E"/>
      <name val="Calibri"/>
      <charset val="1"/>
    </font>
    <font>
      <b/>
      <sz val="12"/>
      <color rgb="FFFFFFFF"/>
      <name val="Calibri"/>
      <charset val="1"/>
    </font>
    <font>
      <i/>
      <sz val="9.5"/>
      <color rgb="FFFFFFFF"/>
      <name val="Calibri"/>
      <charset val="1"/>
    </font>
    <font>
      <i/>
      <sz val="9.5"/>
      <color rgb="FF6B7B7A"/>
      <name val="Calibri"/>
      <charset val="1"/>
    </font>
  </fonts>
  <fills count="11">
    <fill>
      <patternFill patternType="none"/>
    </fill>
    <fill>
      <patternFill patternType="gray125"/>
    </fill>
    <fill>
      <patternFill patternType="solid">
        <fgColor rgb="FF12343B"/>
        <bgColor rgb="FF1C2B2E"/>
      </patternFill>
    </fill>
    <fill>
      <patternFill patternType="solid">
        <fgColor rgb="FFC8763C"/>
        <bgColor rgb="FFFF8080"/>
      </patternFill>
    </fill>
    <fill>
      <patternFill patternType="solid">
        <fgColor rgb="FFFFF6D6"/>
        <bgColor rgb="FFF3F5F4"/>
      </patternFill>
    </fill>
    <fill>
      <patternFill patternType="solid">
        <fgColor rgb="FF24555E"/>
        <bgColor rgb="FF12343B"/>
      </patternFill>
    </fill>
    <fill>
      <patternFill patternType="solid">
        <fgColor rgb="FFE5EBEA"/>
        <bgColor rgb="FFD6E8D4"/>
      </patternFill>
    </fill>
    <fill>
      <patternFill patternType="solid">
        <fgColor rgb="FFD6E8D4"/>
        <bgColor rgb="FFE5EBEA"/>
      </patternFill>
    </fill>
    <fill>
      <patternFill patternType="solid">
        <fgColor rgb="FFF3F5F4"/>
        <bgColor rgb="FFFFFFFF"/>
      </patternFill>
    </fill>
    <fill>
      <patternFill patternType="solid">
        <fgColor rgb="FFFFFFFF"/>
        <bgColor rgb="FFF3F5F4"/>
      </patternFill>
    </fill>
    <fill>
      <patternFill patternType="solid">
        <fgColor rgb="FFF0DCC4"/>
        <bgColor rgb="FFD9D9D9"/>
      </patternFill>
    </fill>
  </fills>
  <borders count="7">
    <border>
      <left/>
      <right/>
      <top/>
      <bottom/>
      <diagonal/>
    </border>
    <border>
      <left/>
      <right/>
      <top/>
      <bottom style="thin">
        <color rgb="FFAEBDB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AEBDBB"/>
      </left>
      <right style="thin">
        <color rgb="FFAEBDBB"/>
      </right>
      <top style="thin">
        <color rgb="FFAEBDBB"/>
      </top>
      <bottom style="thin">
        <color rgb="FFAEBDBB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AEBDBB"/>
      </right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0" fillId="6" borderId="5" xfId="0" applyFont="1" applyFill="1" applyBorder="1" applyAlignment="1">
      <alignment horizontal="right" vertical="center" indent="1"/>
    </xf>
    <xf numFmtId="0" fontId="18" fillId="5" borderId="4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 indent="1"/>
    </xf>
    <xf numFmtId="0" fontId="16" fillId="2" borderId="0" xfId="0" applyFont="1" applyFill="1" applyAlignment="1">
      <alignment horizontal="left" vertical="center" indent="1"/>
    </xf>
    <xf numFmtId="0" fontId="15" fillId="0" borderId="0" xfId="0" applyFont="1" applyAlignment="1">
      <alignment horizontal="left" vertical="center"/>
    </xf>
    <xf numFmtId="0" fontId="14" fillId="0" borderId="0" xfId="0" applyFont="1"/>
    <xf numFmtId="0" fontId="13" fillId="4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3" fillId="0" borderId="0" xfId="0" applyFont="1"/>
    <xf numFmtId="164" fontId="6" fillId="0" borderId="0" xfId="0" applyNumberFormat="1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center"/>
    </xf>
    <xf numFmtId="0" fontId="7" fillId="5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165" fontId="8" fillId="0" borderId="3" xfId="0" applyNumberFormat="1" applyFont="1" applyBorder="1" applyAlignment="1">
      <alignment horizontal="center" vertical="center"/>
    </xf>
    <xf numFmtId="165" fontId="4" fillId="0" borderId="3" xfId="0" applyNumberFormat="1" applyFont="1" applyBorder="1" applyAlignment="1">
      <alignment horizontal="center" vertical="center"/>
    </xf>
    <xf numFmtId="166" fontId="10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6" fontId="10" fillId="0" borderId="0" xfId="0" applyNumberFormat="1" applyFont="1" applyAlignment="1">
      <alignment horizontal="left" vertical="center"/>
    </xf>
    <xf numFmtId="165" fontId="10" fillId="0" borderId="0" xfId="0" applyNumberFormat="1" applyFont="1" applyAlignment="1">
      <alignment horizontal="left" vertical="center"/>
    </xf>
    <xf numFmtId="0" fontId="0" fillId="4" borderId="3" xfId="0" applyFill="1" applyBorder="1"/>
    <xf numFmtId="0" fontId="0" fillId="7" borderId="3" xfId="0" applyFill="1" applyBorder="1"/>
    <xf numFmtId="0" fontId="0" fillId="6" borderId="3" xfId="0" applyFill="1" applyBorder="1"/>
    <xf numFmtId="0" fontId="0" fillId="5" borderId="2" xfId="0" applyFill="1" applyBorder="1"/>
    <xf numFmtId="0" fontId="19" fillId="2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left" vertical="center"/>
    </xf>
    <xf numFmtId="3" fontId="8" fillId="8" borderId="3" xfId="0" applyNumberFormat="1" applyFont="1" applyFill="1" applyBorder="1" applyAlignment="1">
      <alignment horizontal="center" vertical="center"/>
    </xf>
    <xf numFmtId="165" fontId="8" fillId="4" borderId="3" xfId="0" applyNumberFormat="1" applyFont="1" applyFill="1" applyBorder="1" applyAlignment="1">
      <alignment horizontal="right" vertical="center"/>
    </xf>
    <xf numFmtId="165" fontId="5" fillId="8" borderId="3" xfId="0" applyNumberFormat="1" applyFont="1" applyFill="1" applyBorder="1" applyAlignment="1">
      <alignment horizontal="right" vertical="center"/>
    </xf>
    <xf numFmtId="165" fontId="14" fillId="8" borderId="3" xfId="0" applyNumberFormat="1" applyFont="1" applyFill="1" applyBorder="1" applyAlignment="1">
      <alignment horizontal="right" vertical="center"/>
    </xf>
    <xf numFmtId="0" fontId="11" fillId="8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 wrapText="1"/>
    </xf>
    <xf numFmtId="0" fontId="8" fillId="9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left" vertical="center"/>
    </xf>
    <xf numFmtId="3" fontId="8" fillId="9" borderId="3" xfId="0" applyNumberFormat="1" applyFont="1" applyFill="1" applyBorder="1" applyAlignment="1">
      <alignment horizontal="center" vertical="center"/>
    </xf>
    <xf numFmtId="165" fontId="5" fillId="9" borderId="3" xfId="0" applyNumberFormat="1" applyFont="1" applyFill="1" applyBorder="1" applyAlignment="1">
      <alignment horizontal="right" vertical="center"/>
    </xf>
    <xf numFmtId="165" fontId="14" fillId="9" borderId="3" xfId="0" applyNumberFormat="1" applyFont="1" applyFill="1" applyBorder="1" applyAlignment="1">
      <alignment horizontal="right" vertical="center"/>
    </xf>
    <xf numFmtId="0" fontId="11" fillId="9" borderId="3" xfId="0" applyFont="1" applyFill="1" applyBorder="1" applyAlignment="1">
      <alignment horizontal="center" vertical="center"/>
    </xf>
    <xf numFmtId="165" fontId="20" fillId="6" borderId="3" xfId="0" applyNumberFormat="1" applyFont="1" applyFill="1" applyBorder="1" applyAlignment="1">
      <alignment horizontal="right" vertical="center"/>
    </xf>
    <xf numFmtId="9" fontId="8" fillId="4" borderId="3" xfId="0" applyNumberFormat="1" applyFont="1" applyFill="1" applyBorder="1" applyAlignment="1">
      <alignment horizontal="right" vertical="center"/>
    </xf>
    <xf numFmtId="0" fontId="0" fillId="8" borderId="3" xfId="0" applyFill="1" applyBorder="1"/>
    <xf numFmtId="165" fontId="3" fillId="6" borderId="3" xfId="0" applyNumberFormat="1" applyFont="1" applyFill="1" applyBorder="1" applyAlignment="1">
      <alignment horizontal="right" vertical="center"/>
    </xf>
    <xf numFmtId="165" fontId="18" fillId="5" borderId="2" xfId="0" applyNumberFormat="1" applyFont="1" applyFill="1" applyBorder="1" applyAlignment="1">
      <alignment horizontal="right" vertical="center"/>
    </xf>
    <xf numFmtId="0" fontId="21" fillId="5" borderId="2" xfId="0" applyFont="1" applyFill="1" applyBorder="1" applyAlignment="1">
      <alignment horizontal="center" vertical="center" wrapText="1"/>
    </xf>
    <xf numFmtId="9" fontId="8" fillId="4" borderId="3" xfId="0" applyNumberFormat="1" applyFont="1" applyFill="1" applyBorder="1" applyAlignment="1">
      <alignment horizontal="center" vertical="center"/>
    </xf>
    <xf numFmtId="166" fontId="10" fillId="6" borderId="3" xfId="0" applyNumberFormat="1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left" vertical="center" wrapText="1"/>
    </xf>
    <xf numFmtId="166" fontId="8" fillId="4" borderId="3" xfId="0" applyNumberFormat="1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horizontal="right" vertical="center"/>
    </xf>
    <xf numFmtId="9" fontId="14" fillId="6" borderId="3" xfId="0" applyNumberFormat="1" applyFont="1" applyFill="1" applyBorder="1" applyAlignment="1">
      <alignment horizontal="center" vertical="center"/>
    </xf>
    <xf numFmtId="0" fontId="23" fillId="6" borderId="3" xfId="0" applyFont="1" applyFill="1" applyBorder="1" applyAlignment="1">
      <alignment horizontal="left" vertical="center"/>
    </xf>
    <xf numFmtId="0" fontId="18" fillId="2" borderId="2" xfId="0" applyFont="1" applyFill="1" applyBorder="1" applyAlignment="1">
      <alignment horizontal="right" vertical="center"/>
    </xf>
    <xf numFmtId="0" fontId="0" fillId="2" borderId="2" xfId="0" applyFill="1" applyBorder="1"/>
    <xf numFmtId="2" fontId="24" fillId="2" borderId="2" xfId="0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left" vertical="center"/>
    </xf>
    <xf numFmtId="1" fontId="4" fillId="6" borderId="3" xfId="0" applyNumberFormat="1" applyFont="1" applyFill="1" applyBorder="1" applyAlignment="1">
      <alignment horizontal="center" vertical="center"/>
    </xf>
    <xf numFmtId="0" fontId="26" fillId="6" borderId="3" xfId="0" applyFont="1" applyFill="1" applyBorder="1" applyAlignment="1">
      <alignment horizontal="left" vertical="center"/>
    </xf>
    <xf numFmtId="0" fontId="11" fillId="10" borderId="3" xfId="0" applyFont="1" applyFill="1" applyBorder="1" applyAlignment="1">
      <alignment horizontal="right" vertical="center"/>
    </xf>
    <xf numFmtId="0" fontId="0" fillId="10" borderId="3" xfId="0" applyFill="1" applyBorder="1"/>
    <xf numFmtId="0" fontId="11" fillId="10" borderId="3" xfId="0" applyFont="1" applyFill="1" applyBorder="1" applyAlignment="1">
      <alignment horizontal="center" vertical="center"/>
    </xf>
    <xf numFmtId="0" fontId="26" fillId="10" borderId="3" xfId="0" applyFont="1" applyFill="1" applyBorder="1" applyAlignment="1">
      <alignment horizontal="left" vertical="center"/>
    </xf>
    <xf numFmtId="0" fontId="20" fillId="8" borderId="5" xfId="0" applyFont="1" applyFill="1" applyBorder="1" applyAlignment="1">
      <alignment horizontal="right" vertical="center" indent="1"/>
    </xf>
    <xf numFmtId="0" fontId="18" fillId="5" borderId="6" xfId="0" applyFont="1" applyFill="1" applyBorder="1" applyAlignment="1">
      <alignment horizontal="right" vertical="center" indent="1"/>
    </xf>
  </cellXfs>
  <cellStyles count="1">
    <cellStyle name="Standard" xfId="0" builtinId="0"/>
  </cellStyles>
  <dxfs count="3">
    <dxf>
      <fill>
        <patternFill>
          <bgColor rgb="FFD6E8D4"/>
        </patternFill>
      </fill>
    </dxf>
    <dxf>
      <fill>
        <patternFill>
          <bgColor rgb="FFD6E8D4"/>
        </patternFill>
      </fill>
    </dxf>
    <dxf>
      <fill>
        <patternFill>
          <bgColor rgb="FFD6E8D4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BDBB"/>
      <rgbColor rgb="FF878787"/>
      <rgbColor rgb="FF9999FF"/>
      <rgbColor rgb="FF993366"/>
      <rgbColor rgb="FFFFF6D6"/>
      <rgbColor rgb="FFE5EB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5F4"/>
      <rgbColor rgb="FFD6E8D4"/>
      <rgbColor rgb="FFFFFF99"/>
      <rgbColor rgb="FF99CCFF"/>
      <rgbColor rgb="FFFF99CC"/>
      <rgbColor rgb="FFCC99FF"/>
      <rgbColor rgb="FFF0DCC4"/>
      <rgbColor rgb="FF3366FF"/>
      <rgbColor rgb="FF33CCCC"/>
      <rgbColor rgb="FF99CC00"/>
      <rgbColor rgb="FFFFCC00"/>
      <rgbColor rgb="FFFF9900"/>
      <rgbColor rgb="FFC8763C"/>
      <rgbColor rgb="FF6B7B7A"/>
      <rgbColor rgb="FF969696"/>
      <rgbColor rgb="FF12343B"/>
      <rgbColor rgb="FF339966"/>
      <rgbColor rgb="FF003300"/>
      <rgbColor rgb="FF333300"/>
      <rgbColor rgb="FF993300"/>
      <rgbColor rgb="FF993366"/>
      <rgbColor rgb="FF24555E"/>
      <rgbColor rgb="FF1C2B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Angebotssummen netto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24555E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Übersicht!$C$15:$E$15</c:f>
              <c:strCache>
                <c:ptCount val="3"/>
                <c:pt idx="0">
                  <c:v>Bieter A</c:v>
                </c:pt>
                <c:pt idx="1">
                  <c:v>Bieter B</c:v>
                </c:pt>
                <c:pt idx="2">
                  <c:v>Bieter C</c:v>
                </c:pt>
              </c:strCache>
            </c:strRef>
          </c:cat>
          <c:val>
            <c:numRef>
              <c:f>Übersicht!$C$16:$E$16</c:f>
              <c:numCache>
                <c:formatCode>#,##0.00" €"</c:formatCode>
                <c:ptCount val="3"/>
                <c:pt idx="0">
                  <c:v>495360.6</c:v>
                </c:pt>
                <c:pt idx="1">
                  <c:v>490820</c:v>
                </c:pt>
                <c:pt idx="2">
                  <c:v>505010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87-4402-84B3-AA92EE142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6188804"/>
        <c:axId val="3480218"/>
      </c:barChart>
      <c:catAx>
        <c:axId val="661888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80218"/>
        <c:crosses val="autoZero"/>
        <c:auto val="1"/>
        <c:lblAlgn val="ctr"/>
        <c:lblOffset val="100"/>
        <c:noMultiLvlLbl val="0"/>
      </c:catAx>
      <c:valAx>
        <c:axId val="348021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61888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0</xdr:rowOff>
    </xdr:from>
    <xdr:to>
      <xdr:col>6</xdr:col>
      <xdr:colOff>0</xdr:colOff>
      <xdr:row>45</xdr:row>
      <xdr:rowOff>53640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32"/>
  <sheetViews>
    <sheetView showGridLines="0" tabSelected="1" zoomScaleNormal="100" workbookViewId="0">
      <selection activeCell="F57" sqref="F57"/>
    </sheetView>
  </sheetViews>
  <sheetFormatPr baseColWidth="10" defaultColWidth="8.7109375" defaultRowHeight="15" x14ac:dyDescent="0.25"/>
  <cols>
    <col min="1" max="1" width="1.28515625" customWidth="1"/>
    <col min="2" max="2" width="30" customWidth="1"/>
    <col min="3" max="5" width="20" customWidth="1"/>
    <col min="6" max="6" width="22" customWidth="1"/>
    <col min="7" max="7" width="3" customWidth="1"/>
  </cols>
  <sheetData>
    <row r="2" spans="2:6" ht="33.75" customHeight="1" x14ac:dyDescent="0.25">
      <c r="B2" s="14" t="s">
        <v>0</v>
      </c>
      <c r="C2" s="14"/>
      <c r="D2" s="14"/>
      <c r="E2" s="14"/>
      <c r="F2" s="14"/>
    </row>
    <row r="3" spans="2:6" ht="19.5" customHeight="1" x14ac:dyDescent="0.25">
      <c r="B3" s="13" t="s">
        <v>1</v>
      </c>
      <c r="C3" s="13"/>
      <c r="D3" s="13"/>
      <c r="E3" s="13"/>
      <c r="F3" s="13"/>
    </row>
    <row r="5" spans="2:6" x14ac:dyDescent="0.25">
      <c r="B5" s="12" t="s">
        <v>2</v>
      </c>
      <c r="C5" s="12"/>
      <c r="D5" s="12"/>
      <c r="E5" s="12"/>
      <c r="F5" s="12"/>
    </row>
    <row r="6" spans="2:6" x14ac:dyDescent="0.25">
      <c r="B6" s="15" t="s">
        <v>3</v>
      </c>
      <c r="C6" s="11" t="s">
        <v>4</v>
      </c>
      <c r="D6" s="11"/>
      <c r="E6" s="11"/>
      <c r="F6" s="11"/>
    </row>
    <row r="7" spans="2:6" x14ac:dyDescent="0.25">
      <c r="B7" s="15" t="s">
        <v>5</v>
      </c>
      <c r="C7" s="11" t="s">
        <v>6</v>
      </c>
      <c r="D7" s="11"/>
      <c r="E7" s="11"/>
      <c r="F7" s="11"/>
    </row>
    <row r="8" spans="2:6" x14ac:dyDescent="0.25">
      <c r="B8" s="15" t="s">
        <v>7</v>
      </c>
      <c r="C8" s="11" t="s">
        <v>8</v>
      </c>
      <c r="D8" s="11"/>
      <c r="E8" s="11"/>
      <c r="F8" s="11"/>
    </row>
    <row r="9" spans="2:6" x14ac:dyDescent="0.25">
      <c r="B9" s="15" t="s">
        <v>9</v>
      </c>
      <c r="C9" s="11" t="s">
        <v>10</v>
      </c>
      <c r="D9" s="11"/>
      <c r="E9" s="11"/>
      <c r="F9" s="11"/>
    </row>
    <row r="10" spans="2:6" x14ac:dyDescent="0.25">
      <c r="B10" s="15" t="s">
        <v>11</v>
      </c>
      <c r="C10" s="11" t="s">
        <v>12</v>
      </c>
      <c r="D10" s="11"/>
      <c r="E10" s="11"/>
      <c r="F10" s="11"/>
    </row>
    <row r="11" spans="2:6" x14ac:dyDescent="0.25">
      <c r="B11" s="15" t="s">
        <v>13</v>
      </c>
      <c r="C11" s="10">
        <f ca="1">TODAY()</f>
        <v>46267</v>
      </c>
      <c r="D11" s="10"/>
      <c r="E11" s="10"/>
      <c r="F11" s="10"/>
    </row>
    <row r="13" spans="2:6" x14ac:dyDescent="0.25">
      <c r="B13" s="9" t="s">
        <v>14</v>
      </c>
      <c r="C13" s="9"/>
      <c r="D13" s="9"/>
      <c r="E13" s="9"/>
      <c r="F13" s="9"/>
    </row>
    <row r="14" spans="2:6" ht="21.75" customHeight="1" x14ac:dyDescent="0.25">
      <c r="B14" s="16" t="s">
        <v>15</v>
      </c>
      <c r="C14" s="16" t="s">
        <v>16</v>
      </c>
      <c r="D14" s="16" t="s">
        <v>17</v>
      </c>
      <c r="E14" s="16" t="s">
        <v>18</v>
      </c>
      <c r="F14" s="16" t="s">
        <v>19</v>
      </c>
    </row>
    <row r="15" spans="2:6" x14ac:dyDescent="0.25">
      <c r="B15" s="17" t="s">
        <v>20</v>
      </c>
      <c r="C15" s="18" t="str">
        <f>Preisspiegel!E4</f>
        <v>Bieter A</v>
      </c>
      <c r="D15" s="18" t="str">
        <f>Preisspiegel!G4</f>
        <v>Bieter B</v>
      </c>
      <c r="E15" s="18" t="str">
        <f>Preisspiegel!I4</f>
        <v>Bieter C</v>
      </c>
      <c r="F15" s="19" t="s">
        <v>21</v>
      </c>
    </row>
    <row r="16" spans="2:6" x14ac:dyDescent="0.25">
      <c r="B16" s="17" t="s">
        <v>22</v>
      </c>
      <c r="C16" s="20">
        <f>Preisspiegel!F19</f>
        <v>495360.6</v>
      </c>
      <c r="D16" s="20">
        <f>Preisspiegel!H19</f>
        <v>490820</v>
      </c>
      <c r="E16" s="20">
        <f>Preisspiegel!J19</f>
        <v>505010</v>
      </c>
      <c r="F16" s="19" t="s">
        <v>23</v>
      </c>
    </row>
    <row r="17" spans="2:6" x14ac:dyDescent="0.25">
      <c r="B17" s="17" t="s">
        <v>24</v>
      </c>
      <c r="C17" s="20">
        <f>Preisspiegel!F20</f>
        <v>94118.513999999996</v>
      </c>
      <c r="D17" s="20">
        <f>Preisspiegel!H20</f>
        <v>93255.8</v>
      </c>
      <c r="E17" s="20">
        <f>Preisspiegel!J20</f>
        <v>95951.9</v>
      </c>
      <c r="F17" s="19" t="s">
        <v>25</v>
      </c>
    </row>
    <row r="18" spans="2:6" x14ac:dyDescent="0.25">
      <c r="B18" s="17" t="s">
        <v>26</v>
      </c>
      <c r="C18" s="21">
        <f>Preisspiegel!F21</f>
        <v>589479.11399999994</v>
      </c>
      <c r="D18" s="21">
        <f>Preisspiegel!H21</f>
        <v>584075.80000000005</v>
      </c>
      <c r="E18" s="21">
        <f>Preisspiegel!J21</f>
        <v>600961.9</v>
      </c>
      <c r="F18" s="19" t="s">
        <v>27</v>
      </c>
    </row>
    <row r="19" spans="2:6" x14ac:dyDescent="0.25">
      <c r="B19" s="17" t="s">
        <v>28</v>
      </c>
      <c r="C19" s="22">
        <f>Bewertung!D12</f>
        <v>8.6050000000000004</v>
      </c>
      <c r="D19" s="22">
        <f>Bewertung!E12</f>
        <v>8.65</v>
      </c>
      <c r="E19" s="22">
        <f>Bewertung!F12</f>
        <v>8.5650000000000013</v>
      </c>
      <c r="F19" s="19" t="s">
        <v>29</v>
      </c>
    </row>
    <row r="20" spans="2:6" x14ac:dyDescent="0.25">
      <c r="B20" s="17" t="s">
        <v>30</v>
      </c>
      <c r="C20" s="23">
        <f>Bewertung!D13</f>
        <v>2</v>
      </c>
      <c r="D20" s="23">
        <f>Bewertung!E13</f>
        <v>1</v>
      </c>
      <c r="E20" s="23">
        <f>Bewertung!F13</f>
        <v>3</v>
      </c>
      <c r="F20" s="19" t="s">
        <v>31</v>
      </c>
    </row>
    <row r="21" spans="2:6" x14ac:dyDescent="0.25">
      <c r="B21" s="17" t="s">
        <v>32</v>
      </c>
      <c r="C21" s="24" t="str">
        <f>Bewertung!D14</f>
        <v/>
      </c>
      <c r="D21" s="24" t="str">
        <f>Bewertung!E14</f>
        <v>✓ Empfohlen</v>
      </c>
      <c r="E21" s="24" t="str">
        <f>Bewertung!F14</f>
        <v/>
      </c>
      <c r="F21" s="19" t="s">
        <v>33</v>
      </c>
    </row>
    <row r="23" spans="2:6" x14ac:dyDescent="0.25">
      <c r="B23" s="9" t="s">
        <v>34</v>
      </c>
      <c r="C23" s="9"/>
      <c r="D23" s="9"/>
      <c r="E23" s="9"/>
      <c r="F23" s="9"/>
    </row>
    <row r="24" spans="2:6" x14ac:dyDescent="0.25">
      <c r="B24" s="15" t="s">
        <v>35</v>
      </c>
      <c r="C24" s="8" t="str">
        <f>INDEX(C15:E15,1,MATCH(MAX(Bewertung!D12:F12),Bewertung!D12:F12,0))</f>
        <v>Bieter B</v>
      </c>
      <c r="D24" s="8"/>
      <c r="E24" s="8"/>
      <c r="F24" s="8"/>
    </row>
    <row r="25" spans="2:6" x14ac:dyDescent="0.25">
      <c r="B25" s="15" t="s">
        <v>36</v>
      </c>
      <c r="C25" s="25">
        <f>MAX(Bewertung!D12:F12)</f>
        <v>8.65</v>
      </c>
    </row>
    <row r="26" spans="2:6" x14ac:dyDescent="0.25">
      <c r="B26" s="15" t="s">
        <v>37</v>
      </c>
      <c r="C26" s="26">
        <f>MAX(Preisspiegel!F19,Preisspiegel!H19,Preisspiegel!J19)-MIN(Preisspiegel!F19,Preisspiegel!H19,Preisspiegel!J19)</f>
        <v>14190</v>
      </c>
    </row>
    <row r="27" spans="2:6" ht="30" customHeight="1" x14ac:dyDescent="0.25">
      <c r="B27" s="15" t="s">
        <v>38</v>
      </c>
      <c r="C27" s="7" t="s">
        <v>39</v>
      </c>
      <c r="D27" s="7"/>
      <c r="E27" s="7"/>
      <c r="F27" s="7"/>
    </row>
    <row r="29" spans="2:6" x14ac:dyDescent="0.25">
      <c r="B29" s="6" t="s">
        <v>40</v>
      </c>
      <c r="C29" s="6"/>
      <c r="D29" s="6"/>
      <c r="E29" s="6"/>
      <c r="F29" s="6"/>
    </row>
    <row r="30" spans="2:6" x14ac:dyDescent="0.25">
      <c r="B30" s="27"/>
      <c r="C30" s="5" t="s">
        <v>41</v>
      </c>
      <c r="D30" s="5"/>
      <c r="E30" s="5"/>
      <c r="F30" s="5"/>
    </row>
    <row r="31" spans="2:6" x14ac:dyDescent="0.25">
      <c r="B31" s="28"/>
      <c r="C31" s="5" t="s">
        <v>42</v>
      </c>
      <c r="D31" s="5"/>
      <c r="E31" s="5"/>
      <c r="F31" s="5"/>
    </row>
    <row r="32" spans="2:6" x14ac:dyDescent="0.25">
      <c r="B32" s="29"/>
      <c r="C32" s="5" t="s">
        <v>43</v>
      </c>
      <c r="D32" s="5"/>
      <c r="E32" s="5"/>
      <c r="F32" s="5"/>
    </row>
  </sheetData>
  <mergeCells count="17">
    <mergeCell ref="C31:F31"/>
    <mergeCell ref="C32:F32"/>
    <mergeCell ref="B23:F23"/>
    <mergeCell ref="C24:F24"/>
    <mergeCell ref="C27:F27"/>
    <mergeCell ref="B29:F29"/>
    <mergeCell ref="C30:F30"/>
    <mergeCell ref="C8:F8"/>
    <mergeCell ref="C9:F9"/>
    <mergeCell ref="C10:F10"/>
    <mergeCell ref="C11:F11"/>
    <mergeCell ref="B13:F13"/>
    <mergeCell ref="B2:F2"/>
    <mergeCell ref="B3:F3"/>
    <mergeCell ref="B5:F5"/>
    <mergeCell ref="C6:F6"/>
    <mergeCell ref="C7:F7"/>
  </mergeCells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1"/>
  <sheetViews>
    <sheetView showGridLines="0" zoomScaleNormal="100" workbookViewId="0">
      <pane ySplit="5" topLeftCell="A6" activePane="bottomLeft" state="frozen"/>
      <selection pane="bottomLeft" sqref="A1:M1"/>
    </sheetView>
  </sheetViews>
  <sheetFormatPr baseColWidth="10" defaultColWidth="8.7109375" defaultRowHeight="15" x14ac:dyDescent="0.25"/>
  <cols>
    <col min="1" max="1" width="6" customWidth="1"/>
    <col min="2" max="2" width="34" customWidth="1"/>
    <col min="3" max="3" width="10" customWidth="1"/>
    <col min="4" max="4" width="9" customWidth="1"/>
    <col min="5" max="11" width="14" customWidth="1"/>
    <col min="12" max="12" width="16" customWidth="1"/>
    <col min="13" max="13" width="22" customWidth="1"/>
  </cols>
  <sheetData>
    <row r="1" spans="1:13" ht="30" customHeight="1" x14ac:dyDescent="0.25">
      <c r="A1" s="4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ht="18" customHeight="1" x14ac:dyDescent="0.25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4" spans="1:13" ht="19.5" customHeight="1" x14ac:dyDescent="0.25">
      <c r="A4" s="30"/>
      <c r="B4" s="30"/>
      <c r="C4" s="30"/>
      <c r="D4" s="30"/>
      <c r="E4" s="2" t="s">
        <v>16</v>
      </c>
      <c r="F4" s="2"/>
      <c r="G4" s="2" t="s">
        <v>17</v>
      </c>
      <c r="H4" s="2"/>
      <c r="I4" s="2" t="s">
        <v>18</v>
      </c>
      <c r="J4" s="2"/>
      <c r="K4" s="30"/>
      <c r="L4" s="30"/>
      <c r="M4" s="30"/>
    </row>
    <row r="5" spans="1:13" ht="25.5" customHeight="1" x14ac:dyDescent="0.25">
      <c r="A5" s="31" t="s">
        <v>46</v>
      </c>
      <c r="B5" s="31" t="s">
        <v>47</v>
      </c>
      <c r="C5" s="31" t="s">
        <v>48</v>
      </c>
      <c r="D5" s="31" t="s">
        <v>49</v>
      </c>
      <c r="E5" s="31" t="s">
        <v>50</v>
      </c>
      <c r="F5" s="31" t="s">
        <v>51</v>
      </c>
      <c r="G5" s="31" t="s">
        <v>50</v>
      </c>
      <c r="H5" s="31" t="s">
        <v>51</v>
      </c>
      <c r="I5" s="31" t="s">
        <v>50</v>
      </c>
      <c r="J5" s="31" t="s">
        <v>51</v>
      </c>
      <c r="K5" s="31" t="s">
        <v>52</v>
      </c>
      <c r="L5" s="31" t="s">
        <v>53</v>
      </c>
      <c r="M5" s="31" t="s">
        <v>54</v>
      </c>
    </row>
    <row r="6" spans="1:13" ht="18" customHeight="1" x14ac:dyDescent="0.25">
      <c r="A6" s="32" t="s">
        <v>55</v>
      </c>
      <c r="B6" s="33" t="s">
        <v>56</v>
      </c>
      <c r="C6" s="34">
        <v>1</v>
      </c>
      <c r="D6" s="32" t="s">
        <v>57</v>
      </c>
      <c r="E6" s="35">
        <v>18500</v>
      </c>
      <c r="F6" s="36">
        <f t="shared" ref="F6:F15" si="0">C6*E6</f>
        <v>18500</v>
      </c>
      <c r="G6" s="35">
        <v>21000</v>
      </c>
      <c r="H6" s="36">
        <f t="shared" ref="H6:H15" si="1">C6*G6</f>
        <v>21000</v>
      </c>
      <c r="I6" s="35">
        <v>17200</v>
      </c>
      <c r="J6" s="36">
        <f t="shared" ref="J6:J15" si="2">C6*I6</f>
        <v>17200</v>
      </c>
      <c r="K6" s="37">
        <f t="shared" ref="K6:K15" si="3">MIN(E6,G6,I6)</f>
        <v>17200</v>
      </c>
      <c r="L6" s="38" t="str">
        <f t="shared" ref="L6:L15" si="4">IF(N(E6)+N(G6)+N(I6)=0,"",INDEX($E$4:$I$4,1,MATCH(MIN(E6,G6,I6),$E6:$I6,0)))</f>
        <v>Bieter C</v>
      </c>
      <c r="M6" s="39"/>
    </row>
    <row r="7" spans="1:13" ht="18" customHeight="1" x14ac:dyDescent="0.25">
      <c r="A7" s="40" t="s">
        <v>58</v>
      </c>
      <c r="B7" s="41" t="s">
        <v>59</v>
      </c>
      <c r="C7" s="42">
        <v>850</v>
      </c>
      <c r="D7" s="40" t="s">
        <v>60</v>
      </c>
      <c r="E7" s="35">
        <v>42</v>
      </c>
      <c r="F7" s="43">
        <f t="shared" si="0"/>
        <v>35700</v>
      </c>
      <c r="G7" s="35">
        <v>38</v>
      </c>
      <c r="H7" s="43">
        <f t="shared" si="1"/>
        <v>32300</v>
      </c>
      <c r="I7" s="35">
        <v>45</v>
      </c>
      <c r="J7" s="43">
        <f t="shared" si="2"/>
        <v>38250</v>
      </c>
      <c r="K7" s="44">
        <f t="shared" si="3"/>
        <v>38</v>
      </c>
      <c r="L7" s="45" t="str">
        <f t="shared" si="4"/>
        <v>Bieter B</v>
      </c>
      <c r="M7" s="39"/>
    </row>
    <row r="8" spans="1:13" ht="18" customHeight="1" x14ac:dyDescent="0.25">
      <c r="A8" s="32" t="s">
        <v>61</v>
      </c>
      <c r="B8" s="33" t="s">
        <v>62</v>
      </c>
      <c r="C8" s="34">
        <v>420</v>
      </c>
      <c r="D8" s="32" t="s">
        <v>63</v>
      </c>
      <c r="E8" s="35">
        <v>145</v>
      </c>
      <c r="F8" s="36">
        <f t="shared" si="0"/>
        <v>60900</v>
      </c>
      <c r="G8" s="35">
        <v>152</v>
      </c>
      <c r="H8" s="36">
        <f t="shared" si="1"/>
        <v>63840</v>
      </c>
      <c r="I8" s="35">
        <v>138</v>
      </c>
      <c r="J8" s="36">
        <f t="shared" si="2"/>
        <v>57960</v>
      </c>
      <c r="K8" s="37">
        <f t="shared" si="3"/>
        <v>138</v>
      </c>
      <c r="L8" s="38" t="str">
        <f t="shared" si="4"/>
        <v>Bieter C</v>
      </c>
      <c r="M8" s="39"/>
    </row>
    <row r="9" spans="1:13" ht="18" customHeight="1" x14ac:dyDescent="0.25">
      <c r="A9" s="40" t="s">
        <v>64</v>
      </c>
      <c r="B9" s="41" t="s">
        <v>65</v>
      </c>
      <c r="C9" s="42">
        <v>180</v>
      </c>
      <c r="D9" s="40" t="s">
        <v>60</v>
      </c>
      <c r="E9" s="35">
        <v>320</v>
      </c>
      <c r="F9" s="43">
        <f t="shared" si="0"/>
        <v>57600</v>
      </c>
      <c r="G9" s="35">
        <v>298</v>
      </c>
      <c r="H9" s="43">
        <f t="shared" si="1"/>
        <v>53640</v>
      </c>
      <c r="I9" s="35">
        <v>335</v>
      </c>
      <c r="J9" s="43">
        <f t="shared" si="2"/>
        <v>60300</v>
      </c>
      <c r="K9" s="44">
        <f t="shared" si="3"/>
        <v>298</v>
      </c>
      <c r="L9" s="45" t="str">
        <f t="shared" si="4"/>
        <v>Bieter B</v>
      </c>
      <c r="M9" s="39"/>
    </row>
    <row r="10" spans="1:13" ht="18" customHeight="1" x14ac:dyDescent="0.25">
      <c r="A10" s="32" t="s">
        <v>66</v>
      </c>
      <c r="B10" s="33" t="s">
        <v>67</v>
      </c>
      <c r="C10" s="34">
        <v>320</v>
      </c>
      <c r="D10" s="32" t="s">
        <v>63</v>
      </c>
      <c r="E10" s="35">
        <v>185</v>
      </c>
      <c r="F10" s="36">
        <f t="shared" si="0"/>
        <v>59200</v>
      </c>
      <c r="G10" s="35">
        <v>195</v>
      </c>
      <c r="H10" s="36">
        <f t="shared" si="1"/>
        <v>62400</v>
      </c>
      <c r="I10" s="35">
        <v>178</v>
      </c>
      <c r="J10" s="36">
        <f t="shared" si="2"/>
        <v>56960</v>
      </c>
      <c r="K10" s="37">
        <f t="shared" si="3"/>
        <v>178</v>
      </c>
      <c r="L10" s="38" t="str">
        <f t="shared" si="4"/>
        <v>Bieter C</v>
      </c>
      <c r="M10" s="39"/>
    </row>
    <row r="11" spans="1:13" ht="18" customHeight="1" x14ac:dyDescent="0.25">
      <c r="A11" s="40" t="s">
        <v>68</v>
      </c>
      <c r="B11" s="41" t="s">
        <v>69</v>
      </c>
      <c r="C11" s="42">
        <v>45</v>
      </c>
      <c r="D11" s="40" t="s">
        <v>70</v>
      </c>
      <c r="E11" s="35">
        <v>890</v>
      </c>
      <c r="F11" s="43">
        <f t="shared" si="0"/>
        <v>40050</v>
      </c>
      <c r="G11" s="35">
        <v>850</v>
      </c>
      <c r="H11" s="43">
        <f t="shared" si="1"/>
        <v>38250</v>
      </c>
      <c r="I11" s="35">
        <v>920</v>
      </c>
      <c r="J11" s="43">
        <f t="shared" si="2"/>
        <v>41400</v>
      </c>
      <c r="K11" s="44">
        <f t="shared" si="3"/>
        <v>850</v>
      </c>
      <c r="L11" s="45" t="str">
        <f t="shared" si="4"/>
        <v>Bieter B</v>
      </c>
      <c r="M11" s="39"/>
    </row>
    <row r="12" spans="1:13" ht="18" customHeight="1" x14ac:dyDescent="0.25">
      <c r="A12" s="32" t="s">
        <v>71</v>
      </c>
      <c r="B12" s="33" t="s">
        <v>72</v>
      </c>
      <c r="C12" s="34">
        <v>1</v>
      </c>
      <c r="D12" s="32" t="s">
        <v>57</v>
      </c>
      <c r="E12" s="35">
        <v>64500</v>
      </c>
      <c r="F12" s="36">
        <f t="shared" si="0"/>
        <v>64500</v>
      </c>
      <c r="G12" s="35">
        <v>61000</v>
      </c>
      <c r="H12" s="36">
        <f t="shared" si="1"/>
        <v>61000</v>
      </c>
      <c r="I12" s="35">
        <v>68000</v>
      </c>
      <c r="J12" s="36">
        <f t="shared" si="2"/>
        <v>68000</v>
      </c>
      <c r="K12" s="37">
        <f t="shared" si="3"/>
        <v>61000</v>
      </c>
      <c r="L12" s="38" t="str">
        <f t="shared" si="4"/>
        <v>Bieter B</v>
      </c>
      <c r="M12" s="39"/>
    </row>
    <row r="13" spans="1:13" ht="18" customHeight="1" x14ac:dyDescent="0.25">
      <c r="A13" s="40" t="s">
        <v>73</v>
      </c>
      <c r="B13" s="41" t="s">
        <v>74</v>
      </c>
      <c r="C13" s="42">
        <v>1</v>
      </c>
      <c r="D13" s="40" t="s">
        <v>57</v>
      </c>
      <c r="E13" s="35">
        <v>78000</v>
      </c>
      <c r="F13" s="43">
        <f t="shared" si="0"/>
        <v>78000</v>
      </c>
      <c r="G13" s="35">
        <v>82000</v>
      </c>
      <c r="H13" s="43">
        <f t="shared" si="1"/>
        <v>82000</v>
      </c>
      <c r="I13" s="35">
        <v>74500</v>
      </c>
      <c r="J13" s="43">
        <f t="shared" si="2"/>
        <v>74500</v>
      </c>
      <c r="K13" s="44">
        <f t="shared" si="3"/>
        <v>74500</v>
      </c>
      <c r="L13" s="45" t="str">
        <f t="shared" si="4"/>
        <v>Bieter C</v>
      </c>
      <c r="M13" s="39"/>
    </row>
    <row r="14" spans="1:13" ht="18" customHeight="1" x14ac:dyDescent="0.25">
      <c r="A14" s="32" t="s">
        <v>75</v>
      </c>
      <c r="B14" s="33" t="s">
        <v>76</v>
      </c>
      <c r="C14" s="34">
        <v>1250</v>
      </c>
      <c r="D14" s="32" t="s">
        <v>63</v>
      </c>
      <c r="E14" s="35">
        <v>38</v>
      </c>
      <c r="F14" s="36">
        <f t="shared" si="0"/>
        <v>47500</v>
      </c>
      <c r="G14" s="35">
        <v>41</v>
      </c>
      <c r="H14" s="36">
        <f t="shared" si="1"/>
        <v>51250</v>
      </c>
      <c r="I14" s="35">
        <v>36</v>
      </c>
      <c r="J14" s="36">
        <f t="shared" si="2"/>
        <v>45000</v>
      </c>
      <c r="K14" s="37">
        <f t="shared" si="3"/>
        <v>36</v>
      </c>
      <c r="L14" s="38" t="str">
        <f t="shared" si="4"/>
        <v>Bieter C</v>
      </c>
      <c r="M14" s="39"/>
    </row>
    <row r="15" spans="1:13" ht="18" customHeight="1" x14ac:dyDescent="0.25">
      <c r="A15" s="40" t="s">
        <v>77</v>
      </c>
      <c r="B15" s="41" t="s">
        <v>78</v>
      </c>
      <c r="C15" s="42">
        <v>640</v>
      </c>
      <c r="D15" s="40" t="s">
        <v>63</v>
      </c>
      <c r="E15" s="35">
        <v>68</v>
      </c>
      <c r="F15" s="43">
        <f t="shared" si="0"/>
        <v>43520</v>
      </c>
      <c r="G15" s="35">
        <v>63</v>
      </c>
      <c r="H15" s="43">
        <f t="shared" si="1"/>
        <v>40320</v>
      </c>
      <c r="I15" s="35">
        <v>71</v>
      </c>
      <c r="J15" s="43">
        <f t="shared" si="2"/>
        <v>45440</v>
      </c>
      <c r="K15" s="44">
        <f t="shared" si="3"/>
        <v>63</v>
      </c>
      <c r="L15" s="45" t="str">
        <f t="shared" si="4"/>
        <v>Bieter B</v>
      </c>
      <c r="M15" s="39"/>
    </row>
    <row r="16" spans="1:13" ht="18" customHeight="1" x14ac:dyDescent="0.25">
      <c r="A16" s="1" t="s">
        <v>79</v>
      </c>
      <c r="B16" s="1"/>
      <c r="C16" s="1"/>
      <c r="D16" s="1"/>
      <c r="E16" s="1"/>
      <c r="F16" s="46">
        <f>SUM(F6:F15)</f>
        <v>505470</v>
      </c>
      <c r="G16" s="29"/>
      <c r="H16" s="46">
        <f>SUM(H6:H15)</f>
        <v>506000</v>
      </c>
      <c r="I16" s="29"/>
      <c r="J16" s="46">
        <f>SUM(J6:J15)</f>
        <v>505010</v>
      </c>
      <c r="K16" s="29"/>
      <c r="L16" s="29"/>
      <c r="M16" s="29"/>
    </row>
    <row r="17" spans="1:13" ht="18" customHeight="1" x14ac:dyDescent="0.25">
      <c r="A17" s="70" t="s">
        <v>80</v>
      </c>
      <c r="B17" s="70"/>
      <c r="C17" s="70"/>
      <c r="D17" s="70"/>
      <c r="E17" s="70"/>
      <c r="F17" s="47">
        <v>0.02</v>
      </c>
      <c r="G17" s="48"/>
      <c r="H17" s="47">
        <v>0.03</v>
      </c>
      <c r="I17" s="48"/>
      <c r="J17" s="47">
        <v>0</v>
      </c>
      <c r="K17" s="48"/>
      <c r="L17" s="48"/>
      <c r="M17" s="48"/>
    </row>
    <row r="18" spans="1:13" ht="18" customHeight="1" x14ac:dyDescent="0.25">
      <c r="A18" s="70" t="s">
        <v>81</v>
      </c>
      <c r="B18" s="70"/>
      <c r="C18" s="70"/>
      <c r="D18" s="70"/>
      <c r="E18" s="70"/>
      <c r="F18" s="36">
        <f>-F16*F17</f>
        <v>-10109.4</v>
      </c>
      <c r="G18" s="48"/>
      <c r="H18" s="36">
        <f>-H16*H17</f>
        <v>-15180</v>
      </c>
      <c r="I18" s="48"/>
      <c r="J18" s="36">
        <f>-J16*J17</f>
        <v>0</v>
      </c>
      <c r="K18" s="48"/>
      <c r="L18" s="48"/>
      <c r="M18" s="48"/>
    </row>
    <row r="19" spans="1:13" ht="18" customHeight="1" x14ac:dyDescent="0.25">
      <c r="A19" s="1" t="s">
        <v>82</v>
      </c>
      <c r="B19" s="1"/>
      <c r="C19" s="1"/>
      <c r="D19" s="1"/>
      <c r="E19" s="1"/>
      <c r="F19" s="49">
        <f>F16+F18</f>
        <v>495360.6</v>
      </c>
      <c r="G19" s="29"/>
      <c r="H19" s="49">
        <f>H16+H18</f>
        <v>490820</v>
      </c>
      <c r="I19" s="29"/>
      <c r="J19" s="49">
        <f>J16+J18</f>
        <v>505010</v>
      </c>
      <c r="K19" s="29"/>
      <c r="L19" s="29"/>
      <c r="M19" s="29"/>
    </row>
    <row r="20" spans="1:13" ht="18" customHeight="1" x14ac:dyDescent="0.25">
      <c r="A20" s="70" t="s">
        <v>24</v>
      </c>
      <c r="B20" s="70"/>
      <c r="C20" s="70"/>
      <c r="D20" s="70"/>
      <c r="E20" s="70"/>
      <c r="F20" s="36">
        <f>F19*0.19</f>
        <v>94118.513999999996</v>
      </c>
      <c r="G20" s="48"/>
      <c r="H20" s="36">
        <f>H19*0.19</f>
        <v>93255.8</v>
      </c>
      <c r="I20" s="48"/>
      <c r="J20" s="36">
        <f>J19*0.19</f>
        <v>95951.9</v>
      </c>
      <c r="K20" s="48"/>
      <c r="L20" s="48"/>
      <c r="M20" s="48"/>
    </row>
    <row r="21" spans="1:13" ht="21.75" customHeight="1" x14ac:dyDescent="0.25">
      <c r="A21" s="71" t="s">
        <v>83</v>
      </c>
      <c r="B21" s="71"/>
      <c r="C21" s="71"/>
      <c r="D21" s="71"/>
      <c r="E21" s="71"/>
      <c r="F21" s="50">
        <f>F19+F20</f>
        <v>589479.11399999994</v>
      </c>
      <c r="G21" s="30"/>
      <c r="H21" s="50">
        <f>H19+H20</f>
        <v>584075.80000000005</v>
      </c>
      <c r="I21" s="30"/>
      <c r="J21" s="50">
        <f>J19+J20</f>
        <v>600961.9</v>
      </c>
      <c r="K21" s="30"/>
      <c r="L21" s="30"/>
      <c r="M21" s="30"/>
    </row>
  </sheetData>
  <mergeCells count="11">
    <mergeCell ref="A21:E21"/>
    <mergeCell ref="A16:E16"/>
    <mergeCell ref="A17:E17"/>
    <mergeCell ref="A18:E18"/>
    <mergeCell ref="A19:E19"/>
    <mergeCell ref="A20:E20"/>
    <mergeCell ref="A1:M1"/>
    <mergeCell ref="A2:M2"/>
    <mergeCell ref="E4:F4"/>
    <mergeCell ref="G4:H4"/>
    <mergeCell ref="I4:J4"/>
  </mergeCells>
  <conditionalFormatting sqref="E6:E15">
    <cfRule type="expression" dxfId="2" priority="2">
      <formula>AND(E6=MIN($E6,$G6,$I6),E6&lt;&gt;"")</formula>
    </cfRule>
  </conditionalFormatting>
  <conditionalFormatting sqref="G6:G15">
    <cfRule type="expression" dxfId="1" priority="3">
      <formula>AND(G6=MIN($E6,$G6,$I6),G6&lt;&gt;"")</formula>
    </cfRule>
  </conditionalFormatting>
  <conditionalFormatting sqref="I6:I15">
    <cfRule type="expression" dxfId="0" priority="4">
      <formula>AND(I6=MIN($E6,$G6,$I6),I6&lt;&gt;"")</formula>
    </cfRule>
  </conditionalFormatting>
  <dataValidations count="2">
    <dataValidation type="decimal" operator="greaterThanOrEqual" allowBlank="1" errorTitle="Ungültige Eingabe" error="Bitte einen Betrag ≥ 0 eingeben." sqref="E6:E15 G6:G15 I6:I15" xr:uid="{00000000-0002-0000-0100-000000000000}">
      <formula1>0</formula1>
      <formula2>0</formula2>
    </dataValidation>
    <dataValidation type="decimal" allowBlank="1" errorTitle="Ungültige Eingabe" error="Nachlass zwischen 0 % und 100 % eingeben." sqref="F17 H17 J17" xr:uid="{00000000-0002-0000-0100-000001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14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30" customWidth="1"/>
    <col min="3" max="6" width="13" customWidth="1"/>
    <col min="7" max="7" width="42" customWidth="1"/>
  </cols>
  <sheetData>
    <row r="1" spans="2:7" ht="30" customHeight="1" x14ac:dyDescent="0.25">
      <c r="B1" s="4" t="s">
        <v>84</v>
      </c>
      <c r="C1" s="4"/>
      <c r="D1" s="4"/>
      <c r="E1" s="4"/>
      <c r="F1" s="4"/>
      <c r="G1" s="4"/>
    </row>
    <row r="2" spans="2:7" ht="18" customHeight="1" x14ac:dyDescent="0.25">
      <c r="B2" s="3" t="s">
        <v>85</v>
      </c>
      <c r="C2" s="3"/>
      <c r="D2" s="3"/>
      <c r="E2" s="3"/>
      <c r="F2" s="3"/>
      <c r="G2" s="3"/>
    </row>
    <row r="4" spans="2:7" ht="25.5" customHeight="1" x14ac:dyDescent="0.25">
      <c r="B4" s="51" t="s">
        <v>86</v>
      </c>
      <c r="C4" s="51" t="s">
        <v>87</v>
      </c>
      <c r="D4" s="51" t="s">
        <v>16</v>
      </c>
      <c r="E4" s="51" t="s">
        <v>17</v>
      </c>
      <c r="F4" s="51" t="s">
        <v>18</v>
      </c>
      <c r="G4" s="51" t="s">
        <v>88</v>
      </c>
    </row>
    <row r="5" spans="2:7" ht="19.5" customHeight="1" x14ac:dyDescent="0.25">
      <c r="B5" s="33" t="s">
        <v>89</v>
      </c>
      <c r="C5" s="52">
        <v>0.45</v>
      </c>
      <c r="D5" s="53">
        <f>ROUND(10*MIN(Preisspiegel!$F$19,Preisspiegel!$H$19,Preisspiegel!$J$19)/Preisspiegel!$F$19,1)</f>
        <v>9.9</v>
      </c>
      <c r="E5" s="53">
        <f>ROUND(10*MIN(Preisspiegel!$F$19,Preisspiegel!$H$19,Preisspiegel!$J$19)/Preisspiegel!$H$19,1)</f>
        <v>10</v>
      </c>
      <c r="F5" s="53">
        <f>ROUND(10*MIN(Preisspiegel!$F$19,Preisspiegel!$H$19,Preisspiegel!$J$19)/Preisspiegel!$J$19,1)</f>
        <v>9.6999999999999993</v>
      </c>
      <c r="G5" s="54" t="s">
        <v>90</v>
      </c>
    </row>
    <row r="6" spans="2:7" ht="19.5" customHeight="1" x14ac:dyDescent="0.25">
      <c r="B6" s="41" t="s">
        <v>91</v>
      </c>
      <c r="C6" s="52">
        <v>0.15</v>
      </c>
      <c r="D6" s="55">
        <v>7</v>
      </c>
      <c r="E6" s="55">
        <v>9</v>
      </c>
      <c r="F6" s="55">
        <v>6</v>
      </c>
      <c r="G6" s="56" t="s">
        <v>92</v>
      </c>
    </row>
    <row r="7" spans="2:7" ht="19.5" customHeight="1" x14ac:dyDescent="0.25">
      <c r="B7" s="33" t="s">
        <v>93</v>
      </c>
      <c r="C7" s="52">
        <v>0.2</v>
      </c>
      <c r="D7" s="55">
        <v>8</v>
      </c>
      <c r="E7" s="55">
        <v>7</v>
      </c>
      <c r="F7" s="55">
        <v>9</v>
      </c>
      <c r="G7" s="54" t="s">
        <v>94</v>
      </c>
    </row>
    <row r="8" spans="2:7" ht="19.5" customHeight="1" x14ac:dyDescent="0.25">
      <c r="B8" s="41" t="s">
        <v>95</v>
      </c>
      <c r="C8" s="52">
        <v>0.1</v>
      </c>
      <c r="D8" s="55">
        <v>8</v>
      </c>
      <c r="E8" s="55">
        <v>8</v>
      </c>
      <c r="F8" s="55">
        <v>7</v>
      </c>
      <c r="G8" s="56" t="s">
        <v>96</v>
      </c>
    </row>
    <row r="9" spans="2:7" ht="19.5" customHeight="1" x14ac:dyDescent="0.25">
      <c r="B9" s="33" t="s">
        <v>97</v>
      </c>
      <c r="C9" s="52">
        <v>0.1</v>
      </c>
      <c r="D9" s="55">
        <v>7</v>
      </c>
      <c r="E9" s="55">
        <v>6</v>
      </c>
      <c r="F9" s="55">
        <v>8</v>
      </c>
      <c r="G9" s="54" t="s">
        <v>98</v>
      </c>
    </row>
    <row r="10" spans="2:7" x14ac:dyDescent="0.25">
      <c r="B10" s="57" t="s">
        <v>99</v>
      </c>
      <c r="C10" s="58">
        <f>SUM(C5:C9)</f>
        <v>1</v>
      </c>
      <c r="D10" s="29"/>
      <c r="E10" s="29"/>
      <c r="F10" s="29"/>
      <c r="G10" s="59" t="str">
        <f>IF(C10=1,"✓ Gewichtung korrekt (100 %)","✗ Summe muss 100 % ergeben")</f>
        <v>✓ Gewichtung korrekt (100 %)</v>
      </c>
    </row>
    <row r="12" spans="2:7" ht="24" customHeight="1" x14ac:dyDescent="0.25">
      <c r="B12" s="60" t="s">
        <v>100</v>
      </c>
      <c r="C12" s="61"/>
      <c r="D12" s="62">
        <f>SUMPRODUCT($C$5:$C$9,D5:D9)</f>
        <v>8.6050000000000004</v>
      </c>
      <c r="E12" s="62">
        <f>SUMPRODUCT($C$5:$C$9,E5:E9)</f>
        <v>8.65</v>
      </c>
      <c r="F12" s="62">
        <f>SUMPRODUCT($C$5:$C$9,F5:F9)</f>
        <v>8.5650000000000013</v>
      </c>
      <c r="G12" s="63" t="s">
        <v>101</v>
      </c>
    </row>
    <row r="13" spans="2:7" x14ac:dyDescent="0.25">
      <c r="B13" s="57" t="s">
        <v>30</v>
      </c>
      <c r="C13" s="29"/>
      <c r="D13" s="64">
        <f>RANK(D12,$D$12:$F$12,0)</f>
        <v>2</v>
      </c>
      <c r="E13" s="64">
        <f>RANK(E12,$D$12:$F$12,0)</f>
        <v>1</v>
      </c>
      <c r="F13" s="64">
        <f>RANK(F12,$D$12:$F$12,0)</f>
        <v>3</v>
      </c>
      <c r="G13" s="65" t="s">
        <v>31</v>
      </c>
    </row>
    <row r="14" spans="2:7" x14ac:dyDescent="0.25">
      <c r="B14" s="66" t="s">
        <v>32</v>
      </c>
      <c r="C14" s="67"/>
      <c r="D14" s="68" t="str">
        <f>IF(D13=1,"✓ Empfohlen","")</f>
        <v/>
      </c>
      <c r="E14" s="68" t="str">
        <f>IF(E13=1,"✓ Empfohlen","")</f>
        <v>✓ Empfohlen</v>
      </c>
      <c r="F14" s="68" t="str">
        <f>IF(F13=1,"✓ Empfohlen","")</f>
        <v/>
      </c>
      <c r="G14" s="69" t="s">
        <v>102</v>
      </c>
    </row>
  </sheetData>
  <mergeCells count="2">
    <mergeCell ref="B1:G1"/>
    <mergeCell ref="B2:G2"/>
  </mergeCells>
  <dataValidations count="2">
    <dataValidation type="decimal" allowBlank="1" errorTitle="Ungültige Eingabe" error="Bitte Punkte zwischen 0 und 10 vergeben." sqref="D6:F9" xr:uid="{00000000-0002-0000-0200-000000000000}">
      <formula1>0</formula1>
      <formula2>10</formula2>
    </dataValidation>
    <dataValidation type="decimal" allowBlank="1" errorTitle="Ungültige Eingabe" error="Gewichtung zwischen 0 % und 100 % eingeben." sqref="C5:C9" xr:uid="{00000000-0002-0000-0200-000001000000}">
      <formula1>0</formula1>
      <formula2>1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Übersicht</vt:lpstr>
      <vt:lpstr>Preisspiegel</vt:lpstr>
      <vt:lpstr>Bewertung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2026-09-02T06:36:08Z</dcterms:created>
  <dcterms:modified xsi:type="dcterms:W3CDTF">2026-09-02T09:33:30Z</dcterms:modified>
  <dc:language>en-US</dc:language>
</cp:coreProperties>
</file>