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E14FB556-EEAF-4D10-9486-71CCE65570E2}" xr6:coauthVersionLast="47" xr6:coauthVersionMax="47" xr10:uidLastSave="{00000000-0000-0000-0000-000000000000}"/>
  <bookViews>
    <workbookView xWindow="690" yWindow="690" windowWidth="25500" windowHeight="13500" tabRatio="500" firstSheet="1" activeTab="1" xr2:uid="{00000000-000D-0000-FFFF-FFFF00000000}"/>
  </bookViews>
  <sheets>
    <sheet name="Listen" sheetId="1" state="hidden" r:id="rId1"/>
    <sheet name="Erfassung" sheetId="2" r:id="rId2"/>
    <sheet name="Auswertung" sheetId="3" r:id="rId3"/>
  </sheets>
  <definedNames>
    <definedName name="_xlnm._FilterDatabase" localSheetId="1" hidden="1">Erfassung!$A$8:$M$62</definedName>
    <definedName name="za_Einheit">Listen!$C$2:$C$6</definedName>
    <definedName name="za_Energieart">Listen!$B$2:$B$6</definedName>
    <definedName name="za_MwSt">Listen!$E$2:$E$4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3" l="1"/>
  <c r="C27" i="3"/>
  <c r="C26" i="3"/>
  <c r="C25" i="3"/>
  <c r="C24" i="3"/>
  <c r="G12" i="3"/>
  <c r="F12" i="3"/>
  <c r="E12" i="3"/>
  <c r="D12" i="3"/>
  <c r="C12" i="3"/>
  <c r="G11" i="3"/>
  <c r="F11" i="3"/>
  <c r="E11" i="3"/>
  <c r="D11" i="3"/>
  <c r="C11" i="3"/>
  <c r="F10" i="3"/>
  <c r="E10" i="3"/>
  <c r="C10" i="3"/>
  <c r="F9" i="3"/>
  <c r="E9" i="3"/>
  <c r="C9" i="3"/>
  <c r="F8" i="3"/>
  <c r="E8" i="3"/>
  <c r="D8" i="3"/>
  <c r="C8" i="3"/>
  <c r="C13" i="3" s="1"/>
  <c r="C5" i="3"/>
  <c r="L62" i="2"/>
  <c r="H62" i="2"/>
  <c r="K62" i="2" s="1"/>
  <c r="E62" i="2"/>
  <c r="A62" i="2"/>
  <c r="L61" i="2"/>
  <c r="H61" i="2"/>
  <c r="K61" i="2" s="1"/>
  <c r="E61" i="2"/>
  <c r="A61" i="2"/>
  <c r="L60" i="2"/>
  <c r="H60" i="2"/>
  <c r="K60" i="2" s="1"/>
  <c r="E60" i="2"/>
  <c r="A60" i="2"/>
  <c r="L59" i="2"/>
  <c r="H59" i="2"/>
  <c r="K59" i="2" s="1"/>
  <c r="E59" i="2"/>
  <c r="A59" i="2"/>
  <c r="L58" i="2"/>
  <c r="H58" i="2"/>
  <c r="K58" i="2" s="1"/>
  <c r="E58" i="2"/>
  <c r="A58" i="2"/>
  <c r="L57" i="2"/>
  <c r="H57" i="2"/>
  <c r="K57" i="2" s="1"/>
  <c r="E57" i="2"/>
  <c r="A57" i="2"/>
  <c r="L56" i="2"/>
  <c r="H56" i="2"/>
  <c r="K56" i="2" s="1"/>
  <c r="E56" i="2"/>
  <c r="A56" i="2"/>
  <c r="L55" i="2"/>
  <c r="H55" i="2"/>
  <c r="K55" i="2" s="1"/>
  <c r="E55" i="2"/>
  <c r="A55" i="2"/>
  <c r="L54" i="2"/>
  <c r="H54" i="2"/>
  <c r="K54" i="2" s="1"/>
  <c r="E54" i="2"/>
  <c r="A54" i="2"/>
  <c r="L53" i="2"/>
  <c r="H53" i="2"/>
  <c r="K53" i="2" s="1"/>
  <c r="E53" i="2"/>
  <c r="A53" i="2"/>
  <c r="L52" i="2"/>
  <c r="H52" i="2"/>
  <c r="K52" i="2" s="1"/>
  <c r="E52" i="2"/>
  <c r="A52" i="2"/>
  <c r="L51" i="2"/>
  <c r="H51" i="2"/>
  <c r="K51" i="2" s="1"/>
  <c r="E51" i="2"/>
  <c r="A51" i="2"/>
  <c r="L50" i="2"/>
  <c r="H50" i="2"/>
  <c r="K50" i="2" s="1"/>
  <c r="E50" i="2"/>
  <c r="A50" i="2"/>
  <c r="L49" i="2"/>
  <c r="H49" i="2"/>
  <c r="K49" i="2" s="1"/>
  <c r="E49" i="2"/>
  <c r="A49" i="2"/>
  <c r="L48" i="2"/>
  <c r="H48" i="2"/>
  <c r="K48" i="2" s="1"/>
  <c r="E48" i="2"/>
  <c r="A48" i="2"/>
  <c r="L47" i="2"/>
  <c r="H47" i="2"/>
  <c r="K47" i="2" s="1"/>
  <c r="E47" i="2"/>
  <c r="A47" i="2"/>
  <c r="L46" i="2"/>
  <c r="H46" i="2"/>
  <c r="K46" i="2" s="1"/>
  <c r="E46" i="2"/>
  <c r="A46" i="2"/>
  <c r="L45" i="2"/>
  <c r="H45" i="2"/>
  <c r="K45" i="2" s="1"/>
  <c r="E45" i="2"/>
  <c r="A45" i="2"/>
  <c r="L44" i="2"/>
  <c r="H44" i="2"/>
  <c r="K44" i="2" s="1"/>
  <c r="E44" i="2"/>
  <c r="A44" i="2"/>
  <c r="L43" i="2"/>
  <c r="H43" i="2"/>
  <c r="K43" i="2" s="1"/>
  <c r="E43" i="2"/>
  <c r="A43" i="2"/>
  <c r="L42" i="2"/>
  <c r="H42" i="2"/>
  <c r="K42" i="2" s="1"/>
  <c r="E42" i="2"/>
  <c r="A42" i="2"/>
  <c r="L41" i="2"/>
  <c r="H41" i="2"/>
  <c r="K41" i="2" s="1"/>
  <c r="E41" i="2"/>
  <c r="A41" i="2"/>
  <c r="L40" i="2"/>
  <c r="H40" i="2"/>
  <c r="K40" i="2" s="1"/>
  <c r="E40" i="2"/>
  <c r="A40" i="2"/>
  <c r="L39" i="2"/>
  <c r="H39" i="2"/>
  <c r="K39" i="2" s="1"/>
  <c r="E39" i="2"/>
  <c r="A39" i="2"/>
  <c r="L38" i="2"/>
  <c r="H38" i="2"/>
  <c r="K38" i="2" s="1"/>
  <c r="E38" i="2"/>
  <c r="A38" i="2"/>
  <c r="L37" i="2"/>
  <c r="H37" i="2"/>
  <c r="K37" i="2" s="1"/>
  <c r="E37" i="2"/>
  <c r="A37" i="2"/>
  <c r="L36" i="2"/>
  <c r="H36" i="2"/>
  <c r="K36" i="2" s="1"/>
  <c r="E36" i="2"/>
  <c r="A36" i="2"/>
  <c r="L35" i="2"/>
  <c r="H35" i="2"/>
  <c r="K35" i="2" s="1"/>
  <c r="E35" i="2"/>
  <c r="A35" i="2"/>
  <c r="L34" i="2"/>
  <c r="H34" i="2"/>
  <c r="K34" i="2" s="1"/>
  <c r="E34" i="2"/>
  <c r="A34" i="2"/>
  <c r="L33" i="2"/>
  <c r="H33" i="2"/>
  <c r="K33" i="2" s="1"/>
  <c r="E33" i="2"/>
  <c r="A33" i="2"/>
  <c r="L32" i="2"/>
  <c r="H32" i="2"/>
  <c r="K32" i="2" s="1"/>
  <c r="E32" i="2"/>
  <c r="A32" i="2"/>
  <c r="L31" i="2"/>
  <c r="H31" i="2"/>
  <c r="K31" i="2" s="1"/>
  <c r="E31" i="2"/>
  <c r="A31" i="2"/>
  <c r="L30" i="2"/>
  <c r="H30" i="2"/>
  <c r="K30" i="2" s="1"/>
  <c r="E30" i="2"/>
  <c r="A30" i="2"/>
  <c r="L29" i="2"/>
  <c r="H29" i="2"/>
  <c r="K29" i="2" s="1"/>
  <c r="E29" i="2"/>
  <c r="A29" i="2"/>
  <c r="L28" i="2"/>
  <c r="H28" i="2"/>
  <c r="K28" i="2" s="1"/>
  <c r="E28" i="2"/>
  <c r="A28" i="2"/>
  <c r="L27" i="2"/>
  <c r="H27" i="2"/>
  <c r="K27" i="2" s="1"/>
  <c r="E27" i="2"/>
  <c r="A27" i="2"/>
  <c r="L26" i="2"/>
  <c r="H26" i="2"/>
  <c r="K26" i="2" s="1"/>
  <c r="E26" i="2"/>
  <c r="A26" i="2"/>
  <c r="L25" i="2"/>
  <c r="H25" i="2"/>
  <c r="K25" i="2" s="1"/>
  <c r="E25" i="2"/>
  <c r="A25" i="2"/>
  <c r="L24" i="2"/>
  <c r="H24" i="2"/>
  <c r="K24" i="2" s="1"/>
  <c r="E24" i="2"/>
  <c r="A24" i="2"/>
  <c r="L23" i="2"/>
  <c r="H23" i="2"/>
  <c r="K23" i="2" s="1"/>
  <c r="E23" i="2"/>
  <c r="A23" i="2"/>
  <c r="H22" i="2"/>
  <c r="K22" i="2" s="1"/>
  <c r="E22" i="2"/>
  <c r="A22" i="2"/>
  <c r="H21" i="2"/>
  <c r="K21" i="2" s="1"/>
  <c r="E21" i="2"/>
  <c r="A21" i="2"/>
  <c r="H20" i="2"/>
  <c r="L22" i="2" s="1"/>
  <c r="E20" i="2"/>
  <c r="A20" i="2"/>
  <c r="L19" i="2"/>
  <c r="H19" i="2"/>
  <c r="K19" i="2" s="1"/>
  <c r="E19" i="2"/>
  <c r="A19" i="2"/>
  <c r="H18" i="2"/>
  <c r="K18" i="2" s="1"/>
  <c r="E18" i="2"/>
  <c r="A18" i="2"/>
  <c r="H17" i="2"/>
  <c r="K17" i="2" s="1"/>
  <c r="E17" i="2"/>
  <c r="A17" i="2"/>
  <c r="H16" i="2"/>
  <c r="L18" i="2" s="1"/>
  <c r="E16" i="2"/>
  <c r="A16" i="2"/>
  <c r="L15" i="2"/>
  <c r="H15" i="2"/>
  <c r="K15" i="2" s="1"/>
  <c r="C23" i="3" s="1"/>
  <c r="E15" i="2"/>
  <c r="A15" i="2"/>
  <c r="H14" i="2"/>
  <c r="K14" i="2" s="1"/>
  <c r="C22" i="3" s="1"/>
  <c r="E14" i="2"/>
  <c r="A14" i="2"/>
  <c r="H13" i="2"/>
  <c r="K13" i="2" s="1"/>
  <c r="C21" i="3" s="1"/>
  <c r="E13" i="2"/>
  <c r="A13" i="2"/>
  <c r="H12" i="2"/>
  <c r="L12" i="2" s="1"/>
  <c r="E12" i="2"/>
  <c r="A12" i="2"/>
  <c r="L11" i="2"/>
  <c r="H11" i="2"/>
  <c r="K11" i="2" s="1"/>
  <c r="E11" i="2"/>
  <c r="A11" i="2"/>
  <c r="H10" i="2"/>
  <c r="K10" i="2" s="1"/>
  <c r="E10" i="2"/>
  <c r="A10" i="2"/>
  <c r="H9" i="2"/>
  <c r="L10" i="2" s="1"/>
  <c r="E9" i="2"/>
  <c r="A9" i="2"/>
  <c r="H6" i="2"/>
  <c r="C19" i="3" l="1"/>
  <c r="K12" i="2"/>
  <c r="C20" i="3" s="1"/>
  <c r="K16" i="2"/>
  <c r="G9" i="3" s="1"/>
  <c r="K20" i="2"/>
  <c r="C18" i="3" s="1"/>
  <c r="L16" i="2"/>
  <c r="K9" i="2"/>
  <c r="L9" i="2"/>
  <c r="E5" i="3" s="1"/>
  <c r="L13" i="2"/>
  <c r="L17" i="2"/>
  <c r="L21" i="2"/>
  <c r="D10" i="3"/>
  <c r="L14" i="2"/>
  <c r="L20" i="2"/>
  <c r="D9" i="3"/>
  <c r="D5" i="3" l="1"/>
  <c r="K63" i="2"/>
  <c r="G8" i="3"/>
  <c r="B5" i="3"/>
  <c r="C17" i="3"/>
  <c r="G10" i="3"/>
  <c r="G13" i="3" l="1"/>
</calcChain>
</file>

<file path=xl/sharedStrings.xml><?xml version="1.0" encoding="utf-8"?>
<sst xmlns="http://schemas.openxmlformats.org/spreadsheetml/2006/main" count="105" uniqueCount="66">
  <si>
    <t>Energiearten</t>
  </si>
  <si>
    <t>Energieart</t>
  </si>
  <si>
    <t>Einheit</t>
  </si>
  <si>
    <t>MwSt-Sätze</t>
  </si>
  <si>
    <t>Strom</t>
  </si>
  <si>
    <t>kWh</t>
  </si>
  <si>
    <t>Gas</t>
  </si>
  <si>
    <t>m³</t>
  </si>
  <si>
    <t>Wasser</t>
  </si>
  <si>
    <t>Wärme</t>
  </si>
  <si>
    <t>Sonstiges</t>
  </si>
  <si>
    <t>[ IHR LOGO ]</t>
  </si>
  <si>
    <t>Strom · Gas · Wasser · Wärme  –  Verbrauch und Kosten werden automatisch berechnet</t>
  </si>
  <si>
    <t>Verbrauchsstelle:</t>
  </si>
  <si>
    <t>Musterobjekt – Wohnung 2</t>
  </si>
  <si>
    <t>Zeitraum:</t>
  </si>
  <si>
    <t>Januar – Juli 2026</t>
  </si>
  <si>
    <t>Adresse:</t>
  </si>
  <si>
    <t>Musterstraße 1, 12345 Musterstadt</t>
  </si>
  <si>
    <t>Abrechnungsjahr:</t>
  </si>
  <si>
    <t>Erstellt von:</t>
  </si>
  <si>
    <t>M. Mustermann</t>
  </si>
  <si>
    <t>Stand:</t>
  </si>
  <si>
    <t>Eingabe (hellblaue Felder) ausfüllen  ·  Automatik (graue Felder) wird berechnet  ·  Spalte „Plausibilität“ warnt bei negativem Verbrauch oder Ausreißern (z. B. Ablesefehler, Leck).</t>
  </si>
  <si>
    <t>Nr.</t>
  </si>
  <si>
    <t>Zählernummer</t>
  </si>
  <si>
    <t>Ablesedatum</t>
  </si>
  <si>
    <t>Stand Anfang</t>
  </si>
  <si>
    <t>Stand Ende</t>
  </si>
  <si>
    <t>Verbrauch</t>
  </si>
  <si>
    <t>Preis netto (€/Einheit)</t>
  </si>
  <si>
    <t>MwSt.</t>
  </si>
  <si>
    <t>Kosten (brutto)</t>
  </si>
  <si>
    <t>Plausibilität</t>
  </si>
  <si>
    <t>Notiz</t>
  </si>
  <si>
    <t>ST-04815</t>
  </si>
  <si>
    <t>Preisanpassung</t>
  </si>
  <si>
    <t>Ablesung prüfen</t>
  </si>
  <si>
    <t>GA-99210</t>
  </si>
  <si>
    <t>WA-10245</t>
  </si>
  <si>
    <t>Möglicher Wasserverlust</t>
  </si>
  <si>
    <t>Gesamtkosten (brutto)</t>
  </si>
  <si>
    <t>Zählerstände – Auswertung</t>
  </si>
  <si>
    <t>Alle Kennzahlen berechnen sich automatisch aus dem Blatt „Erfassung“</t>
  </si>
  <si>
    <t>Ablesungen erfasst</t>
  </si>
  <si>
    <t>Ø Kosten / Ablesung</t>
  </si>
  <si>
    <t>Warnungen</t>
  </si>
  <si>
    <t>Ablesungen</t>
  </si>
  <si>
    <t>Verbrauch ges.</t>
  </si>
  <si>
    <t>Ø Preis netto</t>
  </si>
  <si>
    <t>Gesamt</t>
  </si>
  <si>
    <t>–</t>
  </si>
  <si>
    <t>Kosten je Monat (brutto) · 2026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</si>
  <si>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</si>
  <si>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</si>
  <si>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</si>
  <si>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</si>
  <si>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</si>
  <si>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</si>
  <si>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</si>
  <si>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</si>
  <si>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</si>
  <si>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</si>
  <si>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</si>
  <si>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</si>
  <si>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Zählerstände – Strom, Wasser &amp; Gas – Erfassung &amp; Verbrauch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</si>
</sst>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%"/>
    <numFmt numFmtId="165" formatCode="dd\.mm\.yyyy"/>
    <numFmt numFmtId="166" formatCode="#,##0.##"/>
    <numFmt numFmtId="167" formatCode="#,##0.00&quot; €&quot;"/>
  </numFmts>
  <fonts count="16" x14ac:knownFonts="1">
    <font>
      <sz val="11"/>
      <color theme="1"/>
      <name val="Calibri"/>
      <family val="2"/>
      <charset val="1"/>
    </font>
    <font>
      <b/>
      <sz val="20"/>
      <color rgb="FF3A4A5A"/>
      <name val="Calibri"/>
      <charset val="1"/>
    </font>
    <font>
      <sz val="9"/>
      <color rgb="FF64717D"/>
      <name val="Calibri"/>
      <charset val="1"/>
    </font>
    <font>
      <sz val="11"/>
      <color rgb="FF64717D"/>
      <name val="Calibri"/>
      <charset val="1"/>
    </font>
    <font>
      <b/>
      <sz val="10"/>
      <color rgb="FF64717D"/>
      <name val="Calibri"/>
      <charset val="1"/>
    </font>
    <font>
      <sz val="10"/>
      <color rgb="FF26313B"/>
      <name val="Calibri"/>
      <charset val="1"/>
    </font>
    <font>
      <i/>
      <sz val="9"/>
      <color rgb="FF64717D"/>
      <name val="Calibri"/>
      <charset val="1"/>
    </font>
    <font>
      <b/>
      <sz val="10.5"/>
      <color rgb="FFFFFFFF"/>
      <name val="Calibri"/>
      <charset val="1"/>
    </font>
    <font>
      <sz val="10.5"/>
      <color rgb="FF26313B"/>
      <name val="Calibri"/>
      <charset val="1"/>
    </font>
    <font>
      <b/>
      <sz val="10.5"/>
      <color rgb="FF26313B"/>
      <name val="Calibri"/>
      <charset val="1"/>
    </font>
    <font>
      <b/>
      <sz val="11"/>
      <color rgb="FFFFFFFF"/>
      <name val="Calibri"/>
      <charset val="1"/>
    </font>
    <font>
      <b/>
      <sz val="8.5"/>
      <color rgb="FF64717D"/>
      <name val="Calibri"/>
      <charset val="1"/>
    </font>
    <font>
      <b/>
      <sz val="15"/>
      <color rgb="FF1C86C9"/>
      <name val="Calibri"/>
      <charset val="1"/>
    </font>
    <font>
      <b/>
      <sz val="15"/>
      <color rgb="FF3A4A5A"/>
      <name val="Calibri"/>
      <charset val="1"/>
    </font>
    <font>
      <b/>
      <sz val="15"/>
      <color rgb="FFC0392B"/>
      <name val="Calibri"/>
      <charset val="1"/>
    </font>
    <font>
      <b/>
      <sz val="10.5"/>
      <color rgb="FF3A4A5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EEF3F7"/>
        <bgColor rgb="FFF1F4F7"/>
      </patternFill>
    </fill>
    <fill>
      <patternFill patternType="solid">
        <fgColor rgb="FFEFF7FC"/>
        <bgColor rgb="FFF1F4F7"/>
      </patternFill>
    </fill>
    <fill>
      <patternFill patternType="solid">
        <fgColor rgb="FF4E6376"/>
        <bgColor rgb="FF64717D"/>
      </patternFill>
    </fill>
    <fill>
      <patternFill patternType="solid">
        <fgColor rgb="FF3A4A5A"/>
        <bgColor rgb="FF4E6376"/>
      </patternFill>
    </fill>
    <fill>
      <patternFill patternType="solid">
        <fgColor rgb="FFF1F4F7"/>
        <bgColor rgb="FFEEF3F7"/>
      </patternFill>
    </fill>
    <fill>
      <patternFill patternType="solid">
        <fgColor rgb="FFFFFFFF"/>
        <bgColor rgb="FFF6F9FB"/>
      </patternFill>
    </fill>
    <fill>
      <patternFill patternType="solid">
        <fgColor rgb="FFF6F9FB"/>
        <bgColor rgb="FFEFF7FC"/>
      </patternFill>
    </fill>
    <fill>
      <patternFill patternType="solid">
        <fgColor rgb="FF1C86C9"/>
        <bgColor rgb="FF008080"/>
      </patternFill>
    </fill>
  </fills>
  <borders count="11">
    <border>
      <left/>
      <right/>
      <top/>
      <bottom/>
      <diagonal/>
    </border>
    <border>
      <left style="thin">
        <color rgb="FFBBD9EE"/>
      </left>
      <right/>
      <top style="thin">
        <color rgb="FFBBD9EE"/>
      </top>
      <bottom style="medium">
        <color rgb="FF1C86C9"/>
      </bottom>
      <diagonal/>
    </border>
    <border>
      <left/>
      <right/>
      <top/>
      <bottom style="medium">
        <color rgb="FF1C86C9"/>
      </bottom>
      <diagonal/>
    </border>
    <border>
      <left/>
      <right/>
      <top/>
      <bottom style="thin">
        <color rgb="FFBBD9EE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 style="thin">
        <color rgb="FFFFFFFF"/>
      </left>
      <right/>
      <top/>
      <bottom/>
      <diagonal/>
    </border>
    <border>
      <left style="thin">
        <color rgb="FFDCE3EA"/>
      </left>
      <right style="thin">
        <color rgb="FFDCE3EA"/>
      </right>
      <top style="thin">
        <color rgb="FFDCE3EA"/>
      </top>
      <bottom/>
      <diagonal/>
    </border>
    <border>
      <left style="thin">
        <color rgb="FFDCE3EA"/>
      </left>
      <right style="thin">
        <color rgb="FFDCE3EA"/>
      </right>
      <top/>
      <bottom style="medium">
        <color rgb="FF1C86C9"/>
      </bottom>
      <diagonal/>
    </border>
    <border>
      <left style="thin">
        <color rgb="FFDCE3EA"/>
      </left>
      <right style="thin">
        <color rgb="FFDCE3EA"/>
      </right>
      <top/>
      <bottom style="medium">
        <color rgb="FF3A4A5A"/>
      </bottom>
      <diagonal/>
    </border>
    <border>
      <left style="thin">
        <color rgb="FFDCE3EA"/>
      </left>
      <right style="thin">
        <color rgb="FFDCE3EA"/>
      </right>
      <top/>
      <bottom style="medium">
        <color rgb="FFC0392B"/>
      </bottom>
      <diagonal/>
    </border>
    <border>
      <left style="medium">
        <color rgb="FF1C86C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5" fillId="2" borderId="10" xfId="0" applyFont="1" applyFill="1" applyBorder="1" applyAlignment="1">
      <alignment horizontal="left" vertical="center" indent="1"/>
    </xf>
    <xf numFmtId="0" fontId="10" fillId="9" borderId="0" xfId="0" applyFont="1" applyFill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165" fontId="5" fillId="3" borderId="3" xfId="0" applyNumberFormat="1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164" fontId="0" fillId="0" borderId="0" xfId="0" applyNumberFormat="1"/>
    <xf numFmtId="0" fontId="4" fillId="0" borderId="0" xfId="0" applyFont="1" applyAlignment="1">
      <alignment horizontal="righ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left" vertical="center" wrapText="1"/>
    </xf>
    <xf numFmtId="165" fontId="8" fillId="7" borderId="4" xfId="0" applyNumberFormat="1" applyFont="1" applyFill="1" applyBorder="1" applyAlignment="1">
      <alignment horizontal="center" vertical="center" wrapText="1"/>
    </xf>
    <xf numFmtId="166" fontId="8" fillId="7" borderId="4" xfId="0" applyNumberFormat="1" applyFont="1" applyFill="1" applyBorder="1" applyAlignment="1">
      <alignment horizontal="right" vertical="center"/>
    </xf>
    <xf numFmtId="166" fontId="8" fillId="6" borderId="4" xfId="0" applyNumberFormat="1" applyFont="1" applyFill="1" applyBorder="1" applyAlignment="1">
      <alignment horizontal="right" vertical="center"/>
    </xf>
    <xf numFmtId="167" fontId="8" fillId="7" borderId="4" xfId="0" applyNumberFormat="1" applyFont="1" applyFill="1" applyBorder="1" applyAlignment="1">
      <alignment horizontal="right" vertical="center"/>
    </xf>
    <xf numFmtId="164" fontId="8" fillId="7" borderId="4" xfId="0" applyNumberFormat="1" applyFont="1" applyFill="1" applyBorder="1" applyAlignment="1">
      <alignment horizontal="center" vertical="center" wrapText="1"/>
    </xf>
    <xf numFmtId="167" fontId="9" fillId="6" borderId="4" xfId="0" applyNumberFormat="1" applyFont="1" applyFill="1" applyBorder="1" applyAlignment="1">
      <alignment horizontal="right" vertical="center"/>
    </xf>
    <xf numFmtId="0" fontId="8" fillId="8" borderId="4" xfId="0" applyFont="1" applyFill="1" applyBorder="1" applyAlignment="1">
      <alignment horizontal="left" vertical="center" wrapText="1"/>
    </xf>
    <xf numFmtId="165" fontId="8" fillId="8" borderId="4" xfId="0" applyNumberFormat="1" applyFont="1" applyFill="1" applyBorder="1" applyAlignment="1">
      <alignment horizontal="center" vertical="center" wrapText="1"/>
    </xf>
    <xf numFmtId="166" fontId="8" fillId="8" borderId="4" xfId="0" applyNumberFormat="1" applyFont="1" applyFill="1" applyBorder="1" applyAlignment="1">
      <alignment horizontal="right" vertical="center"/>
    </xf>
    <xf numFmtId="167" fontId="8" fillId="8" borderId="4" xfId="0" applyNumberFormat="1" applyFont="1" applyFill="1" applyBorder="1" applyAlignment="1">
      <alignment horizontal="right" vertical="center"/>
    </xf>
    <xf numFmtId="164" fontId="8" fillId="8" borderId="4" xfId="0" applyNumberFormat="1" applyFont="1" applyFill="1" applyBorder="1" applyAlignment="1">
      <alignment horizontal="center" vertical="center" wrapText="1"/>
    </xf>
    <xf numFmtId="167" fontId="10" fillId="9" borderId="5" xfId="0" applyNumberFormat="1" applyFont="1" applyFill="1" applyBorder="1" applyAlignment="1">
      <alignment horizontal="right" vertical="center"/>
    </xf>
    <xf numFmtId="0" fontId="0" fillId="9" borderId="0" xfId="0" applyFill="1"/>
    <xf numFmtId="0" fontId="11" fillId="2" borderId="6" xfId="0" applyFont="1" applyFill="1" applyBorder="1" applyAlignment="1">
      <alignment horizontal="center" vertical="center" wrapText="1"/>
    </xf>
    <xf numFmtId="167" fontId="12" fillId="7" borderId="7" xfId="0" applyNumberFormat="1" applyFont="1" applyFill="1" applyBorder="1" applyAlignment="1">
      <alignment horizontal="center" vertical="center" wrapText="1"/>
    </xf>
    <xf numFmtId="1" fontId="13" fillId="7" borderId="8" xfId="0" applyNumberFormat="1" applyFont="1" applyFill="1" applyBorder="1" applyAlignment="1">
      <alignment horizontal="center" vertical="center" wrapText="1"/>
    </xf>
    <xf numFmtId="167" fontId="13" fillId="7" borderId="8" xfId="0" applyNumberFormat="1" applyFont="1" applyFill="1" applyBorder="1" applyAlignment="1">
      <alignment horizontal="center" vertical="center" wrapText="1"/>
    </xf>
    <xf numFmtId="1" fontId="14" fillId="7" borderId="9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167" fontId="9" fillId="7" borderId="4" xfId="0" applyNumberFormat="1" applyFont="1" applyFill="1" applyBorder="1" applyAlignment="1">
      <alignment horizontal="right" vertical="center"/>
    </xf>
    <xf numFmtId="0" fontId="9" fillId="8" borderId="4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 wrapText="1"/>
    </xf>
    <xf numFmtId="167" fontId="9" fillId="8" borderId="4" xfId="0" applyNumberFormat="1" applyFont="1" applyFill="1" applyBorder="1" applyAlignment="1">
      <alignment horizontal="right" vertical="center"/>
    </xf>
    <xf numFmtId="0" fontId="7" fillId="5" borderId="4" xfId="0" applyFont="1" applyFill="1" applyBorder="1" applyAlignment="1">
      <alignment horizontal="left" vertical="center" indent="1"/>
    </xf>
    <xf numFmtId="0" fontId="7" fillId="5" borderId="4" xfId="0" applyFont="1" applyFill="1" applyBorder="1"/>
    <xf numFmtId="167" fontId="7" fillId="5" borderId="4" xfId="0" applyNumberFormat="1" applyFont="1" applyFill="1" applyBorder="1" applyAlignment="1">
      <alignment horizontal="right" vertical="center"/>
    </xf>
    <xf numFmtId="0" fontId="5" fillId="7" borderId="4" xfId="0" applyFont="1" applyFill="1" applyBorder="1" applyAlignment="1">
      <alignment horizontal="left" vertical="center" wrapText="1"/>
    </xf>
    <xf numFmtId="167" fontId="5" fillId="7" borderId="4" xfId="0" applyNumberFormat="1" applyFont="1" applyFill="1" applyBorder="1" applyAlignment="1">
      <alignment horizontal="right" vertical="center"/>
    </xf>
    <xf numFmtId="0" fontId="5" fillId="8" borderId="4" xfId="0" applyFont="1" applyFill="1" applyBorder="1" applyAlignment="1">
      <alignment horizontal="left" vertical="center" wrapText="1"/>
    </xf>
    <xf numFmtId="167" fontId="5" fillId="8" borderId="4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3">
    <dxf>
      <font>
        <b/>
        <sz val="10"/>
        <color rgb="FFC0392B"/>
        <name val="Calibri"/>
        <charset val="1"/>
      </font>
      <fill>
        <patternFill>
          <bgColor rgb="FFF7E1DD"/>
        </patternFill>
      </fill>
    </dxf>
    <dxf>
      <font>
        <b/>
        <sz val="10"/>
        <color rgb="FF2E7D5B"/>
        <name val="Calibri"/>
        <charset val="1"/>
      </font>
      <fill>
        <patternFill>
          <bgColor rgb="FFE3F0E9"/>
        </patternFill>
      </fill>
    </dxf>
    <dxf>
      <font>
        <b/>
        <sz val="10"/>
        <color rgb="FFC0392B"/>
        <name val="Calibri"/>
        <charset val="1"/>
      </font>
      <fill>
        <patternFill>
          <bgColor rgb="FFF7E1D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86C9"/>
      <rgbColor rgb="FFD9D9D9"/>
      <rgbColor rgb="FF878787"/>
      <rgbColor rgb="FF9999FF"/>
      <rgbColor rgb="FF993366"/>
      <rgbColor rgb="FFF6F9FB"/>
      <rgbColor rgb="FFE3F0E9"/>
      <rgbColor rgb="FF660066"/>
      <rgbColor rgb="FFFF8080"/>
      <rgbColor rgb="FF0066CC"/>
      <rgbColor rgb="FFBBD9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7FC"/>
      <rgbColor rgb="FFEEF3F7"/>
      <rgbColor rgb="FFF1F4F7"/>
      <rgbColor rgb="FFDCE3EA"/>
      <rgbColor rgb="FFFF99CC"/>
      <rgbColor rgb="FFCC99FF"/>
      <rgbColor rgb="FFF7E1DD"/>
      <rgbColor rgb="FF4E6376"/>
      <rgbColor rgb="FF33CCCC"/>
      <rgbColor rgb="FF99CC00"/>
      <rgbColor rgb="FFFFCC00"/>
      <rgbColor rgb="FFFF9900"/>
      <rgbColor rgb="FFFF6600"/>
      <rgbColor rgb="FF64717D"/>
      <rgbColor rgb="FF969696"/>
      <rgbColor rgb="FF003366"/>
      <rgbColor rgb="FF2E7D5B"/>
      <rgbColor rgb="FF003300"/>
      <rgbColor rgb="FF333300"/>
      <rgbColor rgb="FFC0392B"/>
      <rgbColor rgb="FF993366"/>
      <rgbColor rgb="FF3A4A5A"/>
      <rgbColor rgb="FF2631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Kosten je Energieart (brutto)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Auswertung!$G$7</c:f>
              <c:strCache>
                <c:ptCount val="1"/>
                <c:pt idx="0">
                  <c:v>Kosten (brutto)</c:v>
                </c:pt>
              </c:strCache>
            </c:strRef>
          </c:tx>
          <c:spPr>
            <a:solidFill>
              <a:srgbClr val="1C86C9"/>
            </a:solidFill>
            <a:ln w="9360">
              <a:solidFill>
                <a:srgbClr val="1C86C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Auswertung!$B$8:$B$12</c:f>
              <c:strCache>
                <c:ptCount val="5"/>
                <c:pt idx="0">
                  <c:v>Strom</c:v>
                </c:pt>
                <c:pt idx="1">
                  <c:v>Gas</c:v>
                </c:pt>
                <c:pt idx="2">
                  <c:v>Wasser</c:v>
                </c:pt>
                <c:pt idx="3">
                  <c:v>Wärme</c:v>
                </c:pt>
                <c:pt idx="4">
                  <c:v>Sonstiges</c:v>
                </c:pt>
              </c:strCache>
            </c:strRef>
          </c:cat>
          <c:val>
            <c:numRef>
              <c:f>Auswertung!$G$8:$G$12</c:f>
              <c:numCache>
                <c:formatCode>#,##0.00" €"</c:formatCode>
                <c:ptCount val="5"/>
                <c:pt idx="0">
                  <c:v>1596.5039999999999</c:v>
                </c:pt>
                <c:pt idx="1">
                  <c:v>811.57999999999993</c:v>
                </c:pt>
                <c:pt idx="2">
                  <c:v>233.68800000000005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B-497D-98FA-8640E2F3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693074"/>
        <c:axId val="54038238"/>
      </c:barChart>
      <c:catAx>
        <c:axId val="656930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4038238"/>
        <c:crosses val="autoZero"/>
        <c:auto val="1"/>
        <c:lblAlgn val="ctr"/>
        <c:lblOffset val="100"/>
        <c:noMultiLvlLbl val="0"/>
      </c:catAx>
      <c:valAx>
        <c:axId val="54038238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569307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Kostenverlauf 2026 (brutto)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1960">
              <a:solidFill>
                <a:srgbClr val="1C86C9"/>
              </a:solidFill>
              <a:round/>
            </a:ln>
          </c:spPr>
          <c:marker>
            <c:symbol val="circle"/>
            <c:size val="5"/>
            <c:spPr>
              <a:solidFill>
                <a:srgbClr val="1C86C9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Auswertung!$B$17:$B$28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Auswertung!$C$17:$C$28</c:f>
              <c:numCache>
                <c:formatCode>#,##0.00" €"</c:formatCode>
                <c:ptCount val="12"/>
                <c:pt idx="0">
                  <c:v>526.23199999999997</c:v>
                </c:pt>
                <c:pt idx="1">
                  <c:v>452.24200000000002</c:v>
                </c:pt>
                <c:pt idx="2">
                  <c:v>343.65800000000002</c:v>
                </c:pt>
                <c:pt idx="3">
                  <c:v>238.88200000000001</c:v>
                </c:pt>
                <c:pt idx="4">
                  <c:v>94.961999999999989</c:v>
                </c:pt>
                <c:pt idx="5">
                  <c:v>81.396000000000001</c:v>
                </c:pt>
                <c:pt idx="6">
                  <c:v>904.4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F5-4890-8FB8-866329479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8903081"/>
        <c:axId val="44795952"/>
      </c:lineChart>
      <c:catAx>
        <c:axId val="1890308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4795952"/>
        <c:crosses val="autoZero"/>
        <c:auto val="1"/>
        <c:lblAlgn val="ctr"/>
        <c:lblOffset val="100"/>
        <c:noMultiLvlLbl val="0"/>
      </c:catAx>
      <c:valAx>
        <c:axId val="4479595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890308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14</xdr:col>
      <xdr:colOff>27720</xdr:colOff>
      <xdr:row>17</xdr:row>
      <xdr:rowOff>138240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27720</xdr:colOff>
      <xdr:row>34</xdr:row>
      <xdr:rowOff>43200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zoomScaleNormal="100" workbookViewId="0"/>
  </sheetViews>
  <sheetFormatPr baseColWidth="10" defaultColWidth="8.7109375" defaultRowHeight="15" x14ac:dyDescent="0.25"/>
  <cols>
    <col min="1" max="5" width="12" customWidth="1"/>
  </cols>
  <sheetData>
    <row r="1" spans="1:5" x14ac:dyDescent="0.25">
      <c r="A1" t="s">
        <v>0</v>
      </c>
      <c r="B1" t="s">
        <v>1</v>
      </c>
      <c r="C1" t="s">
        <v>2</v>
      </c>
      <c r="E1" t="s">
        <v>3</v>
      </c>
    </row>
    <row r="2" spans="1:5" x14ac:dyDescent="0.25">
      <c r="B2" t="s">
        <v>4</v>
      </c>
      <c r="C2" t="s">
        <v>5</v>
      </c>
      <c r="E2" s="10">
        <v>0</v>
      </c>
    </row>
    <row r="3" spans="1:5" x14ac:dyDescent="0.25">
      <c r="B3" t="s">
        <v>6</v>
      </c>
      <c r="C3" t="s">
        <v>7</v>
      </c>
      <c r="E3" s="10">
        <v>7.0000000000000007E-2</v>
      </c>
    </row>
    <row r="4" spans="1:5" x14ac:dyDescent="0.25">
      <c r="B4" t="s">
        <v>8</v>
      </c>
      <c r="C4" t="s">
        <v>7</v>
      </c>
      <c r="E4" s="10">
        <v>0.19</v>
      </c>
    </row>
    <row r="5" spans="1:5" x14ac:dyDescent="0.25">
      <c r="B5" t="s">
        <v>9</v>
      </c>
      <c r="C5" t="s">
        <v>5</v>
      </c>
    </row>
    <row r="6" spans="1:5" x14ac:dyDescent="0.25">
      <c r="B6" t="s">
        <v>10</v>
      </c>
      <c r="C6" t="s">
        <v>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C86C9"/>
    <pageSetUpPr fitToPage="1"/>
  </sheetPr>
  <dimension ref="A1:M63"/>
  <sheetViews>
    <sheetView showGridLines="0" tabSelected="1" zoomScaleNormal="100" workbookViewId="0">
      <pane ySplit="8" topLeftCell="A9" activePane="bottomLeft" state="frozen"/>
      <selection pane="bottomLeft" activeCell="H45" sqref="H45"/>
    </sheetView>
  </sheetViews>
  <sheetFormatPr baseColWidth="10" defaultColWidth="8.7109375" defaultRowHeight="15" x14ac:dyDescent="0.25"/>
  <cols>
    <col min="1" max="1" width="5" customWidth="1"/>
    <col min="2" max="2" width="11" customWidth="1"/>
    <col min="3" max="3" width="15" customWidth="1"/>
    <col min="4" max="4" width="13" customWidth="1"/>
    <col min="5" max="5" width="8" customWidth="1"/>
    <col min="6" max="7" width="13" customWidth="1"/>
    <col min="8" max="8" width="12" customWidth="1"/>
    <col min="9" max="9" width="16" customWidth="1"/>
    <col min="10" max="10" width="9" customWidth="1"/>
    <col min="11" max="11" width="14" customWidth="1"/>
    <col min="12" max="12" width="20" customWidth="1"/>
    <col min="13" max="13" width="22" customWidth="1"/>
  </cols>
  <sheetData>
    <row r="1" spans="1:13" ht="31.5" customHeight="1" x14ac:dyDescent="0.25">
      <c r="A1" s="9" t="s">
        <v>65</v>
      </c>
      <c r="B1" s="9"/>
      <c r="C1" s="9"/>
      <c r="D1" s="9"/>
      <c r="E1" s="9"/>
      <c r="F1" s="9"/>
      <c r="G1" s="9"/>
      <c r="H1" s="9"/>
      <c r="I1" s="9"/>
      <c r="J1" s="9"/>
      <c r="K1" s="9"/>
      <c r="L1" s="8" t="s">
        <v>11</v>
      </c>
      <c r="M1" s="8"/>
    </row>
    <row r="2" spans="1:13" ht="18" customHeight="1" x14ac:dyDescent="0.25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</row>
    <row r="3" spans="1:13" ht="6" customHeight="1" x14ac:dyDescent="0.25"/>
    <row r="4" spans="1:13" x14ac:dyDescent="0.25">
      <c r="A4" s="6" t="s">
        <v>13</v>
      </c>
      <c r="B4" s="6"/>
      <c r="C4" s="5" t="s">
        <v>14</v>
      </c>
      <c r="D4" s="5"/>
      <c r="E4" s="5"/>
      <c r="G4" s="11" t="s">
        <v>15</v>
      </c>
      <c r="H4" s="5" t="s">
        <v>16</v>
      </c>
      <c r="I4" s="5"/>
      <c r="J4" s="5"/>
      <c r="K4" s="5"/>
    </row>
    <row r="5" spans="1:13" x14ac:dyDescent="0.25">
      <c r="A5" s="6" t="s">
        <v>17</v>
      </c>
      <c r="B5" s="6"/>
      <c r="C5" s="5" t="s">
        <v>18</v>
      </c>
      <c r="D5" s="5"/>
      <c r="E5" s="5"/>
      <c r="G5" s="11" t="s">
        <v>19</v>
      </c>
      <c r="H5" s="5">
        <v>2026</v>
      </c>
      <c r="I5" s="5"/>
      <c r="J5" s="5"/>
      <c r="K5" s="5"/>
    </row>
    <row r="6" spans="1:13" x14ac:dyDescent="0.25">
      <c r="A6" s="6" t="s">
        <v>20</v>
      </c>
      <c r="B6" s="6"/>
      <c r="C6" s="5" t="s">
        <v>21</v>
      </c>
      <c r="D6" s="5"/>
      <c r="E6" s="5"/>
      <c r="G6" s="11" t="s">
        <v>22</v>
      </c>
      <c r="H6" s="4">
        <f ca="1">TODAY()</f>
        <v>46252</v>
      </c>
      <c r="I6" s="4"/>
      <c r="J6" s="4"/>
      <c r="K6" s="4"/>
    </row>
    <row r="7" spans="1:13" ht="15.75" customHeight="1" x14ac:dyDescent="0.25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30" customHeight="1" x14ac:dyDescent="0.25">
      <c r="A8" s="12" t="s">
        <v>24</v>
      </c>
      <c r="B8" s="13" t="s">
        <v>1</v>
      </c>
      <c r="C8" s="13" t="s">
        <v>25</v>
      </c>
      <c r="D8" s="13" t="s">
        <v>26</v>
      </c>
      <c r="E8" s="12" t="s">
        <v>2</v>
      </c>
      <c r="F8" s="13" t="s">
        <v>27</v>
      </c>
      <c r="G8" s="13" t="s">
        <v>28</v>
      </c>
      <c r="H8" s="12" t="s">
        <v>29</v>
      </c>
      <c r="I8" s="13" t="s">
        <v>30</v>
      </c>
      <c r="J8" s="13" t="s">
        <v>31</v>
      </c>
      <c r="K8" s="12" t="s">
        <v>32</v>
      </c>
      <c r="L8" s="12" t="s">
        <v>33</v>
      </c>
      <c r="M8" s="13" t="s">
        <v>34</v>
      </c>
    </row>
    <row r="9" spans="1:13" ht="15.75" customHeight="1" x14ac:dyDescent="0.25">
      <c r="A9" s="14">
        <f t="shared" ref="A9:A40" si="0">IF(B9="","",ROW()-8)</f>
        <v>1</v>
      </c>
      <c r="B9" s="15" t="s">
        <v>4</v>
      </c>
      <c r="C9" s="15" t="s">
        <v>35</v>
      </c>
      <c r="D9" s="16">
        <v>46053</v>
      </c>
      <c r="E9" s="14" t="str">
        <f t="shared" ref="E9:E40" si="1">IFERROR(INDEX(za_Einheit,MATCH(B9,za_Energieart,0)),"")</f>
        <v>kWh</v>
      </c>
      <c r="F9" s="17">
        <v>24500</v>
      </c>
      <c r="G9" s="17">
        <v>24850</v>
      </c>
      <c r="H9" s="18">
        <f t="shared" ref="H9:H40" si="2">IF(OR(F9="",G9=""),"",G9-F9)</f>
        <v>350</v>
      </c>
      <c r="I9" s="19">
        <v>0.36</v>
      </c>
      <c r="J9" s="20">
        <v>0.19</v>
      </c>
      <c r="K9" s="21">
        <f t="shared" ref="K9:K40" si="3">IF(OR(H9="",I9=""),"",H9*I9*(1+IF(J9="",0,J9)))</f>
        <v>149.94</v>
      </c>
      <c r="L9" s="14" t="str">
        <f t="shared" ref="L9:L40" si="4">IF(OR(F9="",G9=""),"",IF((G9-F9)&lt;0,"⚠ negativ – prüfen",IF(AND(IFERROR(AVERAGEIF($B$9:$B$62,B9,$H$9:$H$62),0)&gt;0,(G9-F9)&gt;2*IFERROR(AVERAGEIF($B$9:$B$62,B9,$H$9:$H$62),0)),"⚠ Ausreißer prüfen","OK")))</f>
        <v>OK</v>
      </c>
      <c r="M9" s="15"/>
    </row>
    <row r="10" spans="1:13" ht="15.75" customHeight="1" x14ac:dyDescent="0.25">
      <c r="A10" s="14">
        <f t="shared" si="0"/>
        <v>2</v>
      </c>
      <c r="B10" s="22" t="s">
        <v>4</v>
      </c>
      <c r="C10" s="22" t="s">
        <v>35</v>
      </c>
      <c r="D10" s="23">
        <v>46081</v>
      </c>
      <c r="E10" s="14" t="str">
        <f t="shared" si="1"/>
        <v>kWh</v>
      </c>
      <c r="F10" s="24">
        <v>24850</v>
      </c>
      <c r="G10" s="24">
        <v>25160</v>
      </c>
      <c r="H10" s="18">
        <f t="shared" si="2"/>
        <v>310</v>
      </c>
      <c r="I10" s="25">
        <v>0.36</v>
      </c>
      <c r="J10" s="26">
        <v>0.19</v>
      </c>
      <c r="K10" s="21">
        <f t="shared" si="3"/>
        <v>132.80399999999997</v>
      </c>
      <c r="L10" s="14" t="str">
        <f t="shared" si="4"/>
        <v>OK</v>
      </c>
      <c r="M10" s="22"/>
    </row>
    <row r="11" spans="1:13" ht="15.75" customHeight="1" x14ac:dyDescent="0.25">
      <c r="A11" s="14">
        <f t="shared" si="0"/>
        <v>3</v>
      </c>
      <c r="B11" s="15" t="s">
        <v>4</v>
      </c>
      <c r="C11" s="15" t="s">
        <v>35</v>
      </c>
      <c r="D11" s="16">
        <v>46112</v>
      </c>
      <c r="E11" s="14" t="str">
        <f t="shared" si="1"/>
        <v>kWh</v>
      </c>
      <c r="F11" s="17">
        <v>25160</v>
      </c>
      <c r="G11" s="17">
        <v>25440</v>
      </c>
      <c r="H11" s="18">
        <f t="shared" si="2"/>
        <v>280</v>
      </c>
      <c r="I11" s="19">
        <v>0.36</v>
      </c>
      <c r="J11" s="20">
        <v>0.19</v>
      </c>
      <c r="K11" s="21">
        <f t="shared" si="3"/>
        <v>119.952</v>
      </c>
      <c r="L11" s="14" t="str">
        <f t="shared" si="4"/>
        <v>OK</v>
      </c>
      <c r="M11" s="15"/>
    </row>
    <row r="12" spans="1:13" ht="15.75" customHeight="1" x14ac:dyDescent="0.25">
      <c r="A12" s="14">
        <f t="shared" si="0"/>
        <v>4</v>
      </c>
      <c r="B12" s="22" t="s">
        <v>4</v>
      </c>
      <c r="C12" s="22" t="s">
        <v>35</v>
      </c>
      <c r="D12" s="23">
        <v>46142</v>
      </c>
      <c r="E12" s="14" t="str">
        <f t="shared" si="1"/>
        <v>kWh</v>
      </c>
      <c r="F12" s="24">
        <v>25440</v>
      </c>
      <c r="G12" s="24">
        <v>25690</v>
      </c>
      <c r="H12" s="18">
        <f t="shared" si="2"/>
        <v>250</v>
      </c>
      <c r="I12" s="25">
        <v>0.38</v>
      </c>
      <c r="J12" s="26">
        <v>0.19</v>
      </c>
      <c r="K12" s="21">
        <f t="shared" si="3"/>
        <v>113.05</v>
      </c>
      <c r="L12" s="14" t="str">
        <f t="shared" si="4"/>
        <v>OK</v>
      </c>
      <c r="M12" s="22" t="s">
        <v>36</v>
      </c>
    </row>
    <row r="13" spans="1:13" ht="15.75" customHeight="1" x14ac:dyDescent="0.25">
      <c r="A13" s="14">
        <f t="shared" si="0"/>
        <v>5</v>
      </c>
      <c r="B13" s="15" t="s">
        <v>4</v>
      </c>
      <c r="C13" s="15" t="s">
        <v>35</v>
      </c>
      <c r="D13" s="16">
        <v>46173</v>
      </c>
      <c r="E13" s="14" t="str">
        <f t="shared" si="1"/>
        <v>kWh</v>
      </c>
      <c r="F13" s="17">
        <v>25690</v>
      </c>
      <c r="G13" s="17">
        <v>25900</v>
      </c>
      <c r="H13" s="18">
        <f t="shared" si="2"/>
        <v>210</v>
      </c>
      <c r="I13" s="19">
        <v>0.38</v>
      </c>
      <c r="J13" s="20">
        <v>0.19</v>
      </c>
      <c r="K13" s="21">
        <f t="shared" si="3"/>
        <v>94.961999999999989</v>
      </c>
      <c r="L13" s="14" t="str">
        <f t="shared" si="4"/>
        <v>OK</v>
      </c>
      <c r="M13" s="15"/>
    </row>
    <row r="14" spans="1:13" ht="15.75" customHeight="1" x14ac:dyDescent="0.25">
      <c r="A14" s="14">
        <f t="shared" si="0"/>
        <v>6</v>
      </c>
      <c r="B14" s="22" t="s">
        <v>4</v>
      </c>
      <c r="C14" s="22" t="s">
        <v>35</v>
      </c>
      <c r="D14" s="23">
        <v>46203</v>
      </c>
      <c r="E14" s="14" t="str">
        <f t="shared" si="1"/>
        <v>kWh</v>
      </c>
      <c r="F14" s="24">
        <v>25900</v>
      </c>
      <c r="G14" s="24">
        <v>26080</v>
      </c>
      <c r="H14" s="18">
        <f t="shared" si="2"/>
        <v>180</v>
      </c>
      <c r="I14" s="25">
        <v>0.38</v>
      </c>
      <c r="J14" s="26">
        <v>0.19</v>
      </c>
      <c r="K14" s="21">
        <f t="shared" si="3"/>
        <v>81.396000000000001</v>
      </c>
      <c r="L14" s="14" t="str">
        <f t="shared" si="4"/>
        <v>OK</v>
      </c>
      <c r="M14" s="22"/>
    </row>
    <row r="15" spans="1:13" ht="15.75" customHeight="1" x14ac:dyDescent="0.25">
      <c r="A15" s="14">
        <f t="shared" si="0"/>
        <v>7</v>
      </c>
      <c r="B15" s="15" t="s">
        <v>4</v>
      </c>
      <c r="C15" s="15" t="s">
        <v>35</v>
      </c>
      <c r="D15" s="16">
        <v>46234</v>
      </c>
      <c r="E15" s="14" t="str">
        <f t="shared" si="1"/>
        <v>kWh</v>
      </c>
      <c r="F15" s="17">
        <v>26080</v>
      </c>
      <c r="G15" s="17">
        <v>28080</v>
      </c>
      <c r="H15" s="18">
        <f t="shared" si="2"/>
        <v>2000</v>
      </c>
      <c r="I15" s="19">
        <v>0.38</v>
      </c>
      <c r="J15" s="20">
        <v>0.19</v>
      </c>
      <c r="K15" s="21">
        <f t="shared" si="3"/>
        <v>904.4</v>
      </c>
      <c r="L15" s="14" t="str">
        <f t="shared" si="4"/>
        <v>⚠ Ausreißer prüfen</v>
      </c>
      <c r="M15" s="15" t="s">
        <v>37</v>
      </c>
    </row>
    <row r="16" spans="1:13" ht="15.75" customHeight="1" x14ac:dyDescent="0.25">
      <c r="A16" s="14">
        <f t="shared" si="0"/>
        <v>8</v>
      </c>
      <c r="B16" s="22" t="s">
        <v>6</v>
      </c>
      <c r="C16" s="22" t="s">
        <v>38</v>
      </c>
      <c r="D16" s="23">
        <v>46053</v>
      </c>
      <c r="E16" s="14" t="str">
        <f t="shared" si="1"/>
        <v>m³</v>
      </c>
      <c r="F16" s="24">
        <v>4100</v>
      </c>
      <c r="G16" s="24">
        <v>4360</v>
      </c>
      <c r="H16" s="18">
        <f t="shared" si="2"/>
        <v>260</v>
      </c>
      <c r="I16" s="25">
        <v>1.1000000000000001</v>
      </c>
      <c r="J16" s="26">
        <v>0.19</v>
      </c>
      <c r="K16" s="21">
        <f t="shared" si="3"/>
        <v>340.34</v>
      </c>
      <c r="L16" s="14" t="str">
        <f t="shared" si="4"/>
        <v>OK</v>
      </c>
      <c r="M16" s="22"/>
    </row>
    <row r="17" spans="1:13" ht="15.75" customHeight="1" x14ac:dyDescent="0.25">
      <c r="A17" s="14">
        <f t="shared" si="0"/>
        <v>9</v>
      </c>
      <c r="B17" s="15" t="s">
        <v>6</v>
      </c>
      <c r="C17" s="15" t="s">
        <v>38</v>
      </c>
      <c r="D17" s="16">
        <v>46081</v>
      </c>
      <c r="E17" s="14" t="str">
        <f t="shared" si="1"/>
        <v>m³</v>
      </c>
      <c r="F17" s="17">
        <v>4360</v>
      </c>
      <c r="G17" s="17">
        <v>4580</v>
      </c>
      <c r="H17" s="18">
        <f t="shared" si="2"/>
        <v>220</v>
      </c>
      <c r="I17" s="19">
        <v>1.1000000000000001</v>
      </c>
      <c r="J17" s="20">
        <v>0.19</v>
      </c>
      <c r="K17" s="21">
        <f t="shared" si="3"/>
        <v>287.98</v>
      </c>
      <c r="L17" s="14" t="str">
        <f t="shared" si="4"/>
        <v>OK</v>
      </c>
      <c r="M17" s="15"/>
    </row>
    <row r="18" spans="1:13" ht="15.75" customHeight="1" x14ac:dyDescent="0.25">
      <c r="A18" s="14">
        <f t="shared" si="0"/>
        <v>10</v>
      </c>
      <c r="B18" s="22" t="s">
        <v>6</v>
      </c>
      <c r="C18" s="22" t="s">
        <v>38</v>
      </c>
      <c r="D18" s="23">
        <v>46112</v>
      </c>
      <c r="E18" s="14" t="str">
        <f t="shared" si="1"/>
        <v>m³</v>
      </c>
      <c r="F18" s="24">
        <v>4580</v>
      </c>
      <c r="G18" s="24">
        <v>4720</v>
      </c>
      <c r="H18" s="18">
        <f t="shared" si="2"/>
        <v>140</v>
      </c>
      <c r="I18" s="25">
        <v>1.1000000000000001</v>
      </c>
      <c r="J18" s="26">
        <v>0.19</v>
      </c>
      <c r="K18" s="21">
        <f t="shared" si="3"/>
        <v>183.26</v>
      </c>
      <c r="L18" s="14" t="str">
        <f t="shared" si="4"/>
        <v>OK</v>
      </c>
      <c r="M18" s="22"/>
    </row>
    <row r="19" spans="1:13" ht="15.75" customHeight="1" x14ac:dyDescent="0.25">
      <c r="A19" s="14">
        <f t="shared" si="0"/>
        <v>11</v>
      </c>
      <c r="B19" s="15" t="s">
        <v>8</v>
      </c>
      <c r="C19" s="15" t="s">
        <v>39</v>
      </c>
      <c r="D19" s="16">
        <v>46053</v>
      </c>
      <c r="E19" s="14" t="str">
        <f t="shared" si="1"/>
        <v>m³</v>
      </c>
      <c r="F19" s="17">
        <v>320</v>
      </c>
      <c r="G19" s="17">
        <v>328</v>
      </c>
      <c r="H19" s="18">
        <f t="shared" si="2"/>
        <v>8</v>
      </c>
      <c r="I19" s="19">
        <v>4.2</v>
      </c>
      <c r="J19" s="20">
        <v>7.0000000000000007E-2</v>
      </c>
      <c r="K19" s="21">
        <f t="shared" si="3"/>
        <v>35.952000000000005</v>
      </c>
      <c r="L19" s="14" t="str">
        <f t="shared" si="4"/>
        <v>OK</v>
      </c>
      <c r="M19" s="15"/>
    </row>
    <row r="20" spans="1:13" ht="15.75" customHeight="1" x14ac:dyDescent="0.25">
      <c r="A20" s="14">
        <f t="shared" si="0"/>
        <v>12</v>
      </c>
      <c r="B20" s="22" t="s">
        <v>8</v>
      </c>
      <c r="C20" s="22" t="s">
        <v>39</v>
      </c>
      <c r="D20" s="23">
        <v>46081</v>
      </c>
      <c r="E20" s="14" t="str">
        <f t="shared" si="1"/>
        <v>m³</v>
      </c>
      <c r="F20" s="24">
        <v>328</v>
      </c>
      <c r="G20" s="24">
        <v>335</v>
      </c>
      <c r="H20" s="18">
        <f t="shared" si="2"/>
        <v>7</v>
      </c>
      <c r="I20" s="25">
        <v>4.2</v>
      </c>
      <c r="J20" s="26">
        <v>7.0000000000000007E-2</v>
      </c>
      <c r="K20" s="21">
        <f t="shared" si="3"/>
        <v>31.458000000000006</v>
      </c>
      <c r="L20" s="14" t="str">
        <f t="shared" si="4"/>
        <v>OK</v>
      </c>
      <c r="M20" s="22"/>
    </row>
    <row r="21" spans="1:13" ht="15.75" customHeight="1" x14ac:dyDescent="0.25">
      <c r="A21" s="14">
        <f t="shared" si="0"/>
        <v>13</v>
      </c>
      <c r="B21" s="15" t="s">
        <v>8</v>
      </c>
      <c r="C21" s="15" t="s">
        <v>39</v>
      </c>
      <c r="D21" s="16">
        <v>46112</v>
      </c>
      <c r="E21" s="14" t="str">
        <f t="shared" si="1"/>
        <v>m³</v>
      </c>
      <c r="F21" s="17">
        <v>335</v>
      </c>
      <c r="G21" s="17">
        <v>344</v>
      </c>
      <c r="H21" s="18">
        <f t="shared" si="2"/>
        <v>9</v>
      </c>
      <c r="I21" s="19">
        <v>4.2</v>
      </c>
      <c r="J21" s="20">
        <v>7.0000000000000007E-2</v>
      </c>
      <c r="K21" s="21">
        <f t="shared" si="3"/>
        <v>40.446000000000005</v>
      </c>
      <c r="L21" s="14" t="str">
        <f t="shared" si="4"/>
        <v>OK</v>
      </c>
      <c r="M21" s="15"/>
    </row>
    <row r="22" spans="1:13" ht="15.75" customHeight="1" x14ac:dyDescent="0.25">
      <c r="A22" s="14">
        <f t="shared" si="0"/>
        <v>14</v>
      </c>
      <c r="B22" s="22" t="s">
        <v>8</v>
      </c>
      <c r="C22" s="22" t="s">
        <v>39</v>
      </c>
      <c r="D22" s="23">
        <v>46142</v>
      </c>
      <c r="E22" s="14" t="str">
        <f t="shared" si="1"/>
        <v>m³</v>
      </c>
      <c r="F22" s="24">
        <v>344</v>
      </c>
      <c r="G22" s="24">
        <v>372</v>
      </c>
      <c r="H22" s="18">
        <f t="shared" si="2"/>
        <v>28</v>
      </c>
      <c r="I22" s="25">
        <v>4.2</v>
      </c>
      <c r="J22" s="26">
        <v>7.0000000000000007E-2</v>
      </c>
      <c r="K22" s="21">
        <f t="shared" si="3"/>
        <v>125.83200000000002</v>
      </c>
      <c r="L22" s="14" t="str">
        <f t="shared" si="4"/>
        <v>⚠ Ausreißer prüfen</v>
      </c>
      <c r="M22" s="22" t="s">
        <v>40</v>
      </c>
    </row>
    <row r="23" spans="1:13" ht="15.75" customHeight="1" x14ac:dyDescent="0.25">
      <c r="A23" s="14" t="str">
        <f t="shared" si="0"/>
        <v/>
      </c>
      <c r="B23" s="15"/>
      <c r="C23" s="15"/>
      <c r="D23" s="16"/>
      <c r="E23" s="14" t="str">
        <f t="shared" si="1"/>
        <v/>
      </c>
      <c r="F23" s="17"/>
      <c r="G23" s="17"/>
      <c r="H23" s="18" t="str">
        <f t="shared" si="2"/>
        <v/>
      </c>
      <c r="I23" s="19"/>
      <c r="J23" s="20"/>
      <c r="K23" s="21" t="str">
        <f t="shared" si="3"/>
        <v/>
      </c>
      <c r="L23" s="14" t="str">
        <f t="shared" si="4"/>
        <v/>
      </c>
      <c r="M23" s="15"/>
    </row>
    <row r="24" spans="1:13" ht="15.75" customHeight="1" x14ac:dyDescent="0.25">
      <c r="A24" s="14" t="str">
        <f t="shared" si="0"/>
        <v/>
      </c>
      <c r="B24" s="22"/>
      <c r="C24" s="22"/>
      <c r="D24" s="23"/>
      <c r="E24" s="14" t="str">
        <f t="shared" si="1"/>
        <v/>
      </c>
      <c r="F24" s="24"/>
      <c r="G24" s="24"/>
      <c r="H24" s="18" t="str">
        <f t="shared" si="2"/>
        <v/>
      </c>
      <c r="I24" s="25"/>
      <c r="J24" s="26"/>
      <c r="K24" s="21" t="str">
        <f t="shared" si="3"/>
        <v/>
      </c>
      <c r="L24" s="14" t="str">
        <f t="shared" si="4"/>
        <v/>
      </c>
      <c r="M24" s="22"/>
    </row>
    <row r="25" spans="1:13" ht="15.75" customHeight="1" x14ac:dyDescent="0.25">
      <c r="A25" s="14" t="str">
        <f t="shared" si="0"/>
        <v/>
      </c>
      <c r="B25" s="15"/>
      <c r="C25" s="15"/>
      <c r="D25" s="16"/>
      <c r="E25" s="14" t="str">
        <f t="shared" si="1"/>
        <v/>
      </c>
      <c r="F25" s="17"/>
      <c r="G25" s="17"/>
      <c r="H25" s="18" t="str">
        <f t="shared" si="2"/>
        <v/>
      </c>
      <c r="I25" s="19"/>
      <c r="J25" s="20"/>
      <c r="K25" s="21" t="str">
        <f t="shared" si="3"/>
        <v/>
      </c>
      <c r="L25" s="14" t="str">
        <f t="shared" si="4"/>
        <v/>
      </c>
      <c r="M25" s="15"/>
    </row>
    <row r="26" spans="1:13" ht="15.75" customHeight="1" x14ac:dyDescent="0.25">
      <c r="A26" s="14" t="str">
        <f t="shared" si="0"/>
        <v/>
      </c>
      <c r="B26" s="22"/>
      <c r="C26" s="22"/>
      <c r="D26" s="23"/>
      <c r="E26" s="14" t="str">
        <f t="shared" si="1"/>
        <v/>
      </c>
      <c r="F26" s="24"/>
      <c r="G26" s="24"/>
      <c r="H26" s="18" t="str">
        <f t="shared" si="2"/>
        <v/>
      </c>
      <c r="I26" s="25"/>
      <c r="J26" s="26"/>
      <c r="K26" s="21" t="str">
        <f t="shared" si="3"/>
        <v/>
      </c>
      <c r="L26" s="14" t="str">
        <f t="shared" si="4"/>
        <v/>
      </c>
      <c r="M26" s="22"/>
    </row>
    <row r="27" spans="1:13" ht="15.75" customHeight="1" x14ac:dyDescent="0.25">
      <c r="A27" s="14" t="str">
        <f t="shared" si="0"/>
        <v/>
      </c>
      <c r="B27" s="15"/>
      <c r="C27" s="15"/>
      <c r="D27" s="16"/>
      <c r="E27" s="14" t="str">
        <f t="shared" si="1"/>
        <v/>
      </c>
      <c r="F27" s="17"/>
      <c r="G27" s="17"/>
      <c r="H27" s="18" t="str">
        <f t="shared" si="2"/>
        <v/>
      </c>
      <c r="I27" s="19"/>
      <c r="J27" s="20"/>
      <c r="K27" s="21" t="str">
        <f t="shared" si="3"/>
        <v/>
      </c>
      <c r="L27" s="14" t="str">
        <f t="shared" si="4"/>
        <v/>
      </c>
      <c r="M27" s="15"/>
    </row>
    <row r="28" spans="1:13" ht="15.75" customHeight="1" x14ac:dyDescent="0.25">
      <c r="A28" s="14" t="str">
        <f t="shared" si="0"/>
        <v/>
      </c>
      <c r="B28" s="22"/>
      <c r="C28" s="22"/>
      <c r="D28" s="23"/>
      <c r="E28" s="14" t="str">
        <f t="shared" si="1"/>
        <v/>
      </c>
      <c r="F28" s="24"/>
      <c r="G28" s="24"/>
      <c r="H28" s="18" t="str">
        <f t="shared" si="2"/>
        <v/>
      </c>
      <c r="I28" s="25"/>
      <c r="J28" s="26"/>
      <c r="K28" s="21" t="str">
        <f t="shared" si="3"/>
        <v/>
      </c>
      <c r="L28" s="14" t="str">
        <f t="shared" si="4"/>
        <v/>
      </c>
      <c r="M28" s="22"/>
    </row>
    <row r="29" spans="1:13" ht="15.75" customHeight="1" x14ac:dyDescent="0.25">
      <c r="A29" s="14" t="str">
        <f t="shared" si="0"/>
        <v/>
      </c>
      <c r="B29" s="15"/>
      <c r="C29" s="15"/>
      <c r="D29" s="16"/>
      <c r="E29" s="14" t="str">
        <f t="shared" si="1"/>
        <v/>
      </c>
      <c r="F29" s="17"/>
      <c r="G29" s="17"/>
      <c r="H29" s="18" t="str">
        <f t="shared" si="2"/>
        <v/>
      </c>
      <c r="I29" s="19"/>
      <c r="J29" s="20"/>
      <c r="K29" s="21" t="str">
        <f t="shared" si="3"/>
        <v/>
      </c>
      <c r="L29" s="14" t="str">
        <f t="shared" si="4"/>
        <v/>
      </c>
      <c r="M29" s="15"/>
    </row>
    <row r="30" spans="1:13" ht="15.75" customHeight="1" x14ac:dyDescent="0.25">
      <c r="A30" s="14" t="str">
        <f t="shared" si="0"/>
        <v/>
      </c>
      <c r="B30" s="22"/>
      <c r="C30" s="22"/>
      <c r="D30" s="23"/>
      <c r="E30" s="14" t="str">
        <f t="shared" si="1"/>
        <v/>
      </c>
      <c r="F30" s="24"/>
      <c r="G30" s="24"/>
      <c r="H30" s="18" t="str">
        <f t="shared" si="2"/>
        <v/>
      </c>
      <c r="I30" s="25"/>
      <c r="J30" s="26"/>
      <c r="K30" s="21" t="str">
        <f t="shared" si="3"/>
        <v/>
      </c>
      <c r="L30" s="14" t="str">
        <f t="shared" si="4"/>
        <v/>
      </c>
      <c r="M30" s="22"/>
    </row>
    <row r="31" spans="1:13" ht="15.75" customHeight="1" x14ac:dyDescent="0.25">
      <c r="A31" s="14" t="str">
        <f t="shared" si="0"/>
        <v/>
      </c>
      <c r="B31" s="15"/>
      <c r="C31" s="15"/>
      <c r="D31" s="16"/>
      <c r="E31" s="14" t="str">
        <f t="shared" si="1"/>
        <v/>
      </c>
      <c r="F31" s="17"/>
      <c r="G31" s="17"/>
      <c r="H31" s="18" t="str">
        <f t="shared" si="2"/>
        <v/>
      </c>
      <c r="I31" s="19"/>
      <c r="J31" s="20"/>
      <c r="K31" s="21" t="str">
        <f t="shared" si="3"/>
        <v/>
      </c>
      <c r="L31" s="14" t="str">
        <f t="shared" si="4"/>
        <v/>
      </c>
      <c r="M31" s="15"/>
    </row>
    <row r="32" spans="1:13" ht="15.75" customHeight="1" x14ac:dyDescent="0.25">
      <c r="A32" s="14" t="str">
        <f t="shared" si="0"/>
        <v/>
      </c>
      <c r="B32" s="22"/>
      <c r="C32" s="22"/>
      <c r="D32" s="23"/>
      <c r="E32" s="14" t="str">
        <f t="shared" si="1"/>
        <v/>
      </c>
      <c r="F32" s="24"/>
      <c r="G32" s="24"/>
      <c r="H32" s="18" t="str">
        <f t="shared" si="2"/>
        <v/>
      </c>
      <c r="I32" s="25"/>
      <c r="J32" s="26"/>
      <c r="K32" s="21" t="str">
        <f t="shared" si="3"/>
        <v/>
      </c>
      <c r="L32" s="14" t="str">
        <f t="shared" si="4"/>
        <v/>
      </c>
      <c r="M32" s="22"/>
    </row>
    <row r="33" spans="1:13" ht="15.75" customHeight="1" x14ac:dyDescent="0.25">
      <c r="A33" s="14" t="str">
        <f t="shared" si="0"/>
        <v/>
      </c>
      <c r="B33" s="15"/>
      <c r="C33" s="15"/>
      <c r="D33" s="16"/>
      <c r="E33" s="14" t="str">
        <f t="shared" si="1"/>
        <v/>
      </c>
      <c r="F33" s="17"/>
      <c r="G33" s="17"/>
      <c r="H33" s="18" t="str">
        <f t="shared" si="2"/>
        <v/>
      </c>
      <c r="I33" s="19"/>
      <c r="J33" s="20"/>
      <c r="K33" s="21" t="str">
        <f t="shared" si="3"/>
        <v/>
      </c>
      <c r="L33" s="14" t="str">
        <f t="shared" si="4"/>
        <v/>
      </c>
      <c r="M33" s="15"/>
    </row>
    <row r="34" spans="1:13" ht="15.75" customHeight="1" x14ac:dyDescent="0.25">
      <c r="A34" s="14" t="str">
        <f t="shared" si="0"/>
        <v/>
      </c>
      <c r="B34" s="22"/>
      <c r="C34" s="22"/>
      <c r="D34" s="23"/>
      <c r="E34" s="14" t="str">
        <f t="shared" si="1"/>
        <v/>
      </c>
      <c r="F34" s="24"/>
      <c r="G34" s="24"/>
      <c r="H34" s="18" t="str">
        <f t="shared" si="2"/>
        <v/>
      </c>
      <c r="I34" s="25"/>
      <c r="J34" s="26"/>
      <c r="K34" s="21" t="str">
        <f t="shared" si="3"/>
        <v/>
      </c>
      <c r="L34" s="14" t="str">
        <f t="shared" si="4"/>
        <v/>
      </c>
      <c r="M34" s="22"/>
    </row>
    <row r="35" spans="1:13" ht="15.75" customHeight="1" x14ac:dyDescent="0.25">
      <c r="A35" s="14" t="str">
        <f t="shared" si="0"/>
        <v/>
      </c>
      <c r="B35" s="15"/>
      <c r="C35" s="15"/>
      <c r="D35" s="16"/>
      <c r="E35" s="14" t="str">
        <f t="shared" si="1"/>
        <v/>
      </c>
      <c r="F35" s="17"/>
      <c r="G35" s="17"/>
      <c r="H35" s="18" t="str">
        <f t="shared" si="2"/>
        <v/>
      </c>
      <c r="I35" s="19"/>
      <c r="J35" s="20"/>
      <c r="K35" s="21" t="str">
        <f t="shared" si="3"/>
        <v/>
      </c>
      <c r="L35" s="14" t="str">
        <f t="shared" si="4"/>
        <v/>
      </c>
      <c r="M35" s="15"/>
    </row>
    <row r="36" spans="1:13" ht="15.75" customHeight="1" x14ac:dyDescent="0.25">
      <c r="A36" s="14" t="str">
        <f t="shared" si="0"/>
        <v/>
      </c>
      <c r="B36" s="22"/>
      <c r="C36" s="22"/>
      <c r="D36" s="23"/>
      <c r="E36" s="14" t="str">
        <f t="shared" si="1"/>
        <v/>
      </c>
      <c r="F36" s="24"/>
      <c r="G36" s="24"/>
      <c r="H36" s="18" t="str">
        <f t="shared" si="2"/>
        <v/>
      </c>
      <c r="I36" s="25"/>
      <c r="J36" s="26"/>
      <c r="K36" s="21" t="str">
        <f t="shared" si="3"/>
        <v/>
      </c>
      <c r="L36" s="14" t="str">
        <f t="shared" si="4"/>
        <v/>
      </c>
      <c r="M36" s="22"/>
    </row>
    <row r="37" spans="1:13" ht="15.75" customHeight="1" x14ac:dyDescent="0.25">
      <c r="A37" s="14" t="str">
        <f t="shared" si="0"/>
        <v/>
      </c>
      <c r="B37" s="15"/>
      <c r="C37" s="15"/>
      <c r="D37" s="16"/>
      <c r="E37" s="14" t="str">
        <f t="shared" si="1"/>
        <v/>
      </c>
      <c r="F37" s="17"/>
      <c r="G37" s="17"/>
      <c r="H37" s="18" t="str">
        <f t="shared" si="2"/>
        <v/>
      </c>
      <c r="I37" s="19"/>
      <c r="J37" s="20"/>
      <c r="K37" s="21" t="str">
        <f t="shared" si="3"/>
        <v/>
      </c>
      <c r="L37" s="14" t="str">
        <f t="shared" si="4"/>
        <v/>
      </c>
      <c r="M37" s="15"/>
    </row>
    <row r="38" spans="1:13" ht="15.75" customHeight="1" x14ac:dyDescent="0.25">
      <c r="A38" s="14" t="str">
        <f t="shared" si="0"/>
        <v/>
      </c>
      <c r="B38" s="22"/>
      <c r="C38" s="22"/>
      <c r="D38" s="23"/>
      <c r="E38" s="14" t="str">
        <f t="shared" si="1"/>
        <v/>
      </c>
      <c r="F38" s="24"/>
      <c r="G38" s="24"/>
      <c r="H38" s="18" t="str">
        <f t="shared" si="2"/>
        <v/>
      </c>
      <c r="I38" s="25"/>
      <c r="J38" s="26"/>
      <c r="K38" s="21" t="str">
        <f t="shared" si="3"/>
        <v/>
      </c>
      <c r="L38" s="14" t="str">
        <f t="shared" si="4"/>
        <v/>
      </c>
      <c r="M38" s="22"/>
    </row>
    <row r="39" spans="1:13" ht="15.75" customHeight="1" x14ac:dyDescent="0.25">
      <c r="A39" s="14" t="str">
        <f t="shared" si="0"/>
        <v/>
      </c>
      <c r="B39" s="15"/>
      <c r="C39" s="15"/>
      <c r="D39" s="16"/>
      <c r="E39" s="14" t="str">
        <f t="shared" si="1"/>
        <v/>
      </c>
      <c r="F39" s="17"/>
      <c r="G39" s="17"/>
      <c r="H39" s="18" t="str">
        <f t="shared" si="2"/>
        <v/>
      </c>
      <c r="I39" s="19"/>
      <c r="J39" s="20"/>
      <c r="K39" s="21" t="str">
        <f t="shared" si="3"/>
        <v/>
      </c>
      <c r="L39" s="14" t="str">
        <f t="shared" si="4"/>
        <v/>
      </c>
      <c r="M39" s="15"/>
    </row>
    <row r="40" spans="1:13" ht="15.75" customHeight="1" x14ac:dyDescent="0.25">
      <c r="A40" s="14" t="str">
        <f t="shared" si="0"/>
        <v/>
      </c>
      <c r="B40" s="22"/>
      <c r="C40" s="22"/>
      <c r="D40" s="23"/>
      <c r="E40" s="14" t="str">
        <f t="shared" si="1"/>
        <v/>
      </c>
      <c r="F40" s="24"/>
      <c r="G40" s="24"/>
      <c r="H40" s="18" t="str">
        <f t="shared" si="2"/>
        <v/>
      </c>
      <c r="I40" s="25"/>
      <c r="J40" s="26"/>
      <c r="K40" s="21" t="str">
        <f t="shared" si="3"/>
        <v/>
      </c>
      <c r="L40" s="14" t="str">
        <f t="shared" si="4"/>
        <v/>
      </c>
      <c r="M40" s="22"/>
    </row>
    <row r="41" spans="1:13" ht="15.75" customHeight="1" x14ac:dyDescent="0.25">
      <c r="A41" s="14" t="str">
        <f t="shared" ref="A41:A72" si="5">IF(B41="","",ROW()-8)</f>
        <v/>
      </c>
      <c r="B41" s="15"/>
      <c r="C41" s="15"/>
      <c r="D41" s="16"/>
      <c r="E41" s="14" t="str">
        <f t="shared" ref="E41:E62" si="6">IFERROR(INDEX(za_Einheit,MATCH(B41,za_Energieart,0)),"")</f>
        <v/>
      </c>
      <c r="F41" s="17"/>
      <c r="G41" s="17"/>
      <c r="H41" s="18" t="str">
        <f t="shared" ref="H41:H72" si="7">IF(OR(F41="",G41=""),"",G41-F41)</f>
        <v/>
      </c>
      <c r="I41" s="19"/>
      <c r="J41" s="20"/>
      <c r="K41" s="21" t="str">
        <f t="shared" ref="K41:K72" si="8">IF(OR(H41="",I41=""),"",H41*I41*(1+IF(J41="",0,J41)))</f>
        <v/>
      </c>
      <c r="L41" s="14" t="str">
        <f t="shared" ref="L41:L62" si="9">IF(OR(F41="",G41=""),"",IF((G41-F41)&lt;0,"⚠ negativ – prüfen",IF(AND(IFERROR(AVERAGEIF($B$9:$B$62,B41,$H$9:$H$62),0)&gt;0,(G41-F41)&gt;2*IFERROR(AVERAGEIF($B$9:$B$62,B41,$H$9:$H$62),0)),"⚠ Ausreißer prüfen","OK")))</f>
        <v/>
      </c>
      <c r="M41" s="15"/>
    </row>
    <row r="42" spans="1:13" ht="15.75" customHeight="1" x14ac:dyDescent="0.25">
      <c r="A42" s="14" t="str">
        <f t="shared" si="5"/>
        <v/>
      </c>
      <c r="B42" s="22"/>
      <c r="C42" s="22"/>
      <c r="D42" s="23"/>
      <c r="E42" s="14" t="str">
        <f t="shared" si="6"/>
        <v/>
      </c>
      <c r="F42" s="24"/>
      <c r="G42" s="24"/>
      <c r="H42" s="18" t="str">
        <f t="shared" si="7"/>
        <v/>
      </c>
      <c r="I42" s="25"/>
      <c r="J42" s="26"/>
      <c r="K42" s="21" t="str">
        <f t="shared" si="8"/>
        <v/>
      </c>
      <c r="L42" s="14" t="str">
        <f t="shared" si="9"/>
        <v/>
      </c>
      <c r="M42" s="22"/>
    </row>
    <row r="43" spans="1:13" ht="15.75" customHeight="1" x14ac:dyDescent="0.25">
      <c r="A43" s="14" t="str">
        <f t="shared" si="5"/>
        <v/>
      </c>
      <c r="B43" s="15"/>
      <c r="C43" s="15"/>
      <c r="D43" s="16"/>
      <c r="E43" s="14" t="str">
        <f t="shared" si="6"/>
        <v/>
      </c>
      <c r="F43" s="17"/>
      <c r="G43" s="17"/>
      <c r="H43" s="18" t="str">
        <f t="shared" si="7"/>
        <v/>
      </c>
      <c r="I43" s="19"/>
      <c r="J43" s="20"/>
      <c r="K43" s="21" t="str">
        <f t="shared" si="8"/>
        <v/>
      </c>
      <c r="L43" s="14" t="str">
        <f t="shared" si="9"/>
        <v/>
      </c>
      <c r="M43" s="15"/>
    </row>
    <row r="44" spans="1:13" ht="15.75" customHeight="1" x14ac:dyDescent="0.25">
      <c r="A44" s="14" t="str">
        <f t="shared" si="5"/>
        <v/>
      </c>
      <c r="B44" s="22"/>
      <c r="C44" s="22"/>
      <c r="D44" s="23"/>
      <c r="E44" s="14" t="str">
        <f t="shared" si="6"/>
        <v/>
      </c>
      <c r="F44" s="24"/>
      <c r="G44" s="24"/>
      <c r="H44" s="18" t="str">
        <f t="shared" si="7"/>
        <v/>
      </c>
      <c r="I44" s="25"/>
      <c r="J44" s="26"/>
      <c r="K44" s="21" t="str">
        <f t="shared" si="8"/>
        <v/>
      </c>
      <c r="L44" s="14" t="str">
        <f t="shared" si="9"/>
        <v/>
      </c>
      <c r="M44" s="22"/>
    </row>
    <row r="45" spans="1:13" ht="15.75" customHeight="1" x14ac:dyDescent="0.25">
      <c r="A45" s="14" t="str">
        <f t="shared" si="5"/>
        <v/>
      </c>
      <c r="B45" s="15"/>
      <c r="C45" s="15"/>
      <c r="D45" s="16"/>
      <c r="E45" s="14" t="str">
        <f t="shared" si="6"/>
        <v/>
      </c>
      <c r="F45" s="17"/>
      <c r="G45" s="17"/>
      <c r="H45" s="18" t="str">
        <f t="shared" si="7"/>
        <v/>
      </c>
      <c r="I45" s="19"/>
      <c r="J45" s="20"/>
      <c r="K45" s="21" t="str">
        <f t="shared" si="8"/>
        <v/>
      </c>
      <c r="L45" s="14" t="str">
        <f t="shared" si="9"/>
        <v/>
      </c>
      <c r="M45" s="15"/>
    </row>
    <row r="46" spans="1:13" ht="15.75" customHeight="1" x14ac:dyDescent="0.25">
      <c r="A46" s="14" t="str">
        <f t="shared" si="5"/>
        <v/>
      </c>
      <c r="B46" s="22"/>
      <c r="C46" s="22"/>
      <c r="D46" s="23"/>
      <c r="E46" s="14" t="str">
        <f t="shared" si="6"/>
        <v/>
      </c>
      <c r="F46" s="24"/>
      <c r="G46" s="24"/>
      <c r="H46" s="18" t="str">
        <f t="shared" si="7"/>
        <v/>
      </c>
      <c r="I46" s="25"/>
      <c r="J46" s="26"/>
      <c r="K46" s="21" t="str">
        <f t="shared" si="8"/>
        <v/>
      </c>
      <c r="L46" s="14" t="str">
        <f t="shared" si="9"/>
        <v/>
      </c>
      <c r="M46" s="22"/>
    </row>
    <row r="47" spans="1:13" ht="15.75" customHeight="1" x14ac:dyDescent="0.25">
      <c r="A47" s="14" t="str">
        <f t="shared" si="5"/>
        <v/>
      </c>
      <c r="B47" s="15"/>
      <c r="C47" s="15"/>
      <c r="D47" s="16"/>
      <c r="E47" s="14" t="str">
        <f t="shared" si="6"/>
        <v/>
      </c>
      <c r="F47" s="17"/>
      <c r="G47" s="17"/>
      <c r="H47" s="18" t="str">
        <f t="shared" si="7"/>
        <v/>
      </c>
      <c r="I47" s="19"/>
      <c r="J47" s="20"/>
      <c r="K47" s="21" t="str">
        <f t="shared" si="8"/>
        <v/>
      </c>
      <c r="L47" s="14" t="str">
        <f t="shared" si="9"/>
        <v/>
      </c>
      <c r="M47" s="15"/>
    </row>
    <row r="48" spans="1:13" ht="15.75" customHeight="1" x14ac:dyDescent="0.25">
      <c r="A48" s="14" t="str">
        <f t="shared" si="5"/>
        <v/>
      </c>
      <c r="B48" s="22"/>
      <c r="C48" s="22"/>
      <c r="D48" s="23"/>
      <c r="E48" s="14" t="str">
        <f t="shared" si="6"/>
        <v/>
      </c>
      <c r="F48" s="24"/>
      <c r="G48" s="24"/>
      <c r="H48" s="18" t="str">
        <f t="shared" si="7"/>
        <v/>
      </c>
      <c r="I48" s="25"/>
      <c r="J48" s="26"/>
      <c r="K48" s="21" t="str">
        <f t="shared" si="8"/>
        <v/>
      </c>
      <c r="L48" s="14" t="str">
        <f t="shared" si="9"/>
        <v/>
      </c>
      <c r="M48" s="22"/>
    </row>
    <row r="49" spans="1:13" ht="15.75" customHeight="1" x14ac:dyDescent="0.25">
      <c r="A49" s="14" t="str">
        <f t="shared" si="5"/>
        <v/>
      </c>
      <c r="B49" s="15"/>
      <c r="C49" s="15"/>
      <c r="D49" s="16"/>
      <c r="E49" s="14" t="str">
        <f t="shared" si="6"/>
        <v/>
      </c>
      <c r="F49" s="17"/>
      <c r="G49" s="17"/>
      <c r="H49" s="18" t="str">
        <f t="shared" si="7"/>
        <v/>
      </c>
      <c r="I49" s="19"/>
      <c r="J49" s="20"/>
      <c r="K49" s="21" t="str">
        <f t="shared" si="8"/>
        <v/>
      </c>
      <c r="L49" s="14" t="str">
        <f t="shared" si="9"/>
        <v/>
      </c>
      <c r="M49" s="15"/>
    </row>
    <row r="50" spans="1:13" ht="15.75" customHeight="1" x14ac:dyDescent="0.25">
      <c r="A50" s="14" t="str">
        <f t="shared" si="5"/>
        <v/>
      </c>
      <c r="B50" s="22"/>
      <c r="C50" s="22"/>
      <c r="D50" s="23"/>
      <c r="E50" s="14" t="str">
        <f t="shared" si="6"/>
        <v/>
      </c>
      <c r="F50" s="24"/>
      <c r="G50" s="24"/>
      <c r="H50" s="18" t="str">
        <f t="shared" si="7"/>
        <v/>
      </c>
      <c r="I50" s="25"/>
      <c r="J50" s="26"/>
      <c r="K50" s="21" t="str">
        <f t="shared" si="8"/>
        <v/>
      </c>
      <c r="L50" s="14" t="str">
        <f t="shared" si="9"/>
        <v/>
      </c>
      <c r="M50" s="22"/>
    </row>
    <row r="51" spans="1:13" ht="15.75" customHeight="1" x14ac:dyDescent="0.25">
      <c r="A51" s="14" t="str">
        <f t="shared" si="5"/>
        <v/>
      </c>
      <c r="B51" s="15"/>
      <c r="C51" s="15"/>
      <c r="D51" s="16"/>
      <c r="E51" s="14" t="str">
        <f t="shared" si="6"/>
        <v/>
      </c>
      <c r="F51" s="17"/>
      <c r="G51" s="17"/>
      <c r="H51" s="18" t="str">
        <f t="shared" si="7"/>
        <v/>
      </c>
      <c r="I51" s="19"/>
      <c r="J51" s="20"/>
      <c r="K51" s="21" t="str">
        <f t="shared" si="8"/>
        <v/>
      </c>
      <c r="L51" s="14" t="str">
        <f t="shared" si="9"/>
        <v/>
      </c>
      <c r="M51" s="15"/>
    </row>
    <row r="52" spans="1:13" ht="15.75" customHeight="1" x14ac:dyDescent="0.25">
      <c r="A52" s="14" t="str">
        <f t="shared" si="5"/>
        <v/>
      </c>
      <c r="B52" s="22"/>
      <c r="C52" s="22"/>
      <c r="D52" s="23"/>
      <c r="E52" s="14" t="str">
        <f t="shared" si="6"/>
        <v/>
      </c>
      <c r="F52" s="24"/>
      <c r="G52" s="24"/>
      <c r="H52" s="18" t="str">
        <f t="shared" si="7"/>
        <v/>
      </c>
      <c r="I52" s="25"/>
      <c r="J52" s="26"/>
      <c r="K52" s="21" t="str">
        <f t="shared" si="8"/>
        <v/>
      </c>
      <c r="L52" s="14" t="str">
        <f t="shared" si="9"/>
        <v/>
      </c>
      <c r="M52" s="22"/>
    </row>
    <row r="53" spans="1:13" ht="15.75" customHeight="1" x14ac:dyDescent="0.25">
      <c r="A53" s="14" t="str">
        <f t="shared" si="5"/>
        <v/>
      </c>
      <c r="B53" s="15"/>
      <c r="C53" s="15"/>
      <c r="D53" s="16"/>
      <c r="E53" s="14" t="str">
        <f t="shared" si="6"/>
        <v/>
      </c>
      <c r="F53" s="17"/>
      <c r="G53" s="17"/>
      <c r="H53" s="18" t="str">
        <f t="shared" si="7"/>
        <v/>
      </c>
      <c r="I53" s="19"/>
      <c r="J53" s="20"/>
      <c r="K53" s="21" t="str">
        <f t="shared" si="8"/>
        <v/>
      </c>
      <c r="L53" s="14" t="str">
        <f t="shared" si="9"/>
        <v/>
      </c>
      <c r="M53" s="15"/>
    </row>
    <row r="54" spans="1:13" ht="15.75" customHeight="1" x14ac:dyDescent="0.25">
      <c r="A54" s="14" t="str">
        <f t="shared" si="5"/>
        <v/>
      </c>
      <c r="B54" s="22"/>
      <c r="C54" s="22"/>
      <c r="D54" s="23"/>
      <c r="E54" s="14" t="str">
        <f t="shared" si="6"/>
        <v/>
      </c>
      <c r="F54" s="24"/>
      <c r="G54" s="24"/>
      <c r="H54" s="18" t="str">
        <f t="shared" si="7"/>
        <v/>
      </c>
      <c r="I54" s="25"/>
      <c r="J54" s="26"/>
      <c r="K54" s="21" t="str">
        <f t="shared" si="8"/>
        <v/>
      </c>
      <c r="L54" s="14" t="str">
        <f t="shared" si="9"/>
        <v/>
      </c>
      <c r="M54" s="22"/>
    </row>
    <row r="55" spans="1:13" ht="15.75" customHeight="1" x14ac:dyDescent="0.25">
      <c r="A55" s="14" t="str">
        <f t="shared" si="5"/>
        <v/>
      </c>
      <c r="B55" s="15"/>
      <c r="C55" s="15"/>
      <c r="D55" s="16"/>
      <c r="E55" s="14" t="str">
        <f t="shared" si="6"/>
        <v/>
      </c>
      <c r="F55" s="17"/>
      <c r="G55" s="17"/>
      <c r="H55" s="18" t="str">
        <f t="shared" si="7"/>
        <v/>
      </c>
      <c r="I55" s="19"/>
      <c r="J55" s="20"/>
      <c r="K55" s="21" t="str">
        <f t="shared" si="8"/>
        <v/>
      </c>
      <c r="L55" s="14" t="str">
        <f t="shared" si="9"/>
        <v/>
      </c>
      <c r="M55" s="15"/>
    </row>
    <row r="56" spans="1:13" ht="15.75" customHeight="1" x14ac:dyDescent="0.25">
      <c r="A56" s="14" t="str">
        <f t="shared" si="5"/>
        <v/>
      </c>
      <c r="B56" s="22"/>
      <c r="C56" s="22"/>
      <c r="D56" s="23"/>
      <c r="E56" s="14" t="str">
        <f t="shared" si="6"/>
        <v/>
      </c>
      <c r="F56" s="24"/>
      <c r="G56" s="24"/>
      <c r="H56" s="18" t="str">
        <f t="shared" si="7"/>
        <v/>
      </c>
      <c r="I56" s="25"/>
      <c r="J56" s="26"/>
      <c r="K56" s="21" t="str">
        <f t="shared" si="8"/>
        <v/>
      </c>
      <c r="L56" s="14" t="str">
        <f t="shared" si="9"/>
        <v/>
      </c>
      <c r="M56" s="22"/>
    </row>
    <row r="57" spans="1:13" ht="15.75" customHeight="1" x14ac:dyDescent="0.25">
      <c r="A57" s="14" t="str">
        <f t="shared" si="5"/>
        <v/>
      </c>
      <c r="B57" s="15"/>
      <c r="C57" s="15"/>
      <c r="D57" s="16"/>
      <c r="E57" s="14" t="str">
        <f t="shared" si="6"/>
        <v/>
      </c>
      <c r="F57" s="17"/>
      <c r="G57" s="17"/>
      <c r="H57" s="18" t="str">
        <f t="shared" si="7"/>
        <v/>
      </c>
      <c r="I57" s="19"/>
      <c r="J57" s="20"/>
      <c r="K57" s="21" t="str">
        <f t="shared" si="8"/>
        <v/>
      </c>
      <c r="L57" s="14" t="str">
        <f t="shared" si="9"/>
        <v/>
      </c>
      <c r="M57" s="15"/>
    </row>
    <row r="58" spans="1:13" ht="15.75" customHeight="1" x14ac:dyDescent="0.25">
      <c r="A58" s="14" t="str">
        <f t="shared" si="5"/>
        <v/>
      </c>
      <c r="B58" s="22"/>
      <c r="C58" s="22"/>
      <c r="D58" s="23"/>
      <c r="E58" s="14" t="str">
        <f t="shared" si="6"/>
        <v/>
      </c>
      <c r="F58" s="24"/>
      <c r="G58" s="24"/>
      <c r="H58" s="18" t="str">
        <f t="shared" si="7"/>
        <v/>
      </c>
      <c r="I58" s="25"/>
      <c r="J58" s="26"/>
      <c r="K58" s="21" t="str">
        <f t="shared" si="8"/>
        <v/>
      </c>
      <c r="L58" s="14" t="str">
        <f t="shared" si="9"/>
        <v/>
      </c>
      <c r="M58" s="22"/>
    </row>
    <row r="59" spans="1:13" ht="15.75" customHeight="1" x14ac:dyDescent="0.25">
      <c r="A59" s="14" t="str">
        <f t="shared" si="5"/>
        <v/>
      </c>
      <c r="B59" s="15"/>
      <c r="C59" s="15"/>
      <c r="D59" s="16"/>
      <c r="E59" s="14" t="str">
        <f t="shared" si="6"/>
        <v/>
      </c>
      <c r="F59" s="17"/>
      <c r="G59" s="17"/>
      <c r="H59" s="18" t="str">
        <f t="shared" si="7"/>
        <v/>
      </c>
      <c r="I59" s="19"/>
      <c r="J59" s="20"/>
      <c r="K59" s="21" t="str">
        <f t="shared" si="8"/>
        <v/>
      </c>
      <c r="L59" s="14" t="str">
        <f t="shared" si="9"/>
        <v/>
      </c>
      <c r="M59" s="15"/>
    </row>
    <row r="60" spans="1:13" ht="15.75" customHeight="1" x14ac:dyDescent="0.25">
      <c r="A60" s="14" t="str">
        <f t="shared" si="5"/>
        <v/>
      </c>
      <c r="B60" s="22"/>
      <c r="C60" s="22"/>
      <c r="D60" s="23"/>
      <c r="E60" s="14" t="str">
        <f t="shared" si="6"/>
        <v/>
      </c>
      <c r="F60" s="24"/>
      <c r="G60" s="24"/>
      <c r="H60" s="18" t="str">
        <f t="shared" si="7"/>
        <v/>
      </c>
      <c r="I60" s="25"/>
      <c r="J60" s="26"/>
      <c r="K60" s="21" t="str">
        <f t="shared" si="8"/>
        <v/>
      </c>
      <c r="L60" s="14" t="str">
        <f t="shared" si="9"/>
        <v/>
      </c>
      <c r="M60" s="22"/>
    </row>
    <row r="61" spans="1:13" ht="15.75" customHeight="1" x14ac:dyDescent="0.25">
      <c r="A61" s="14" t="str">
        <f t="shared" si="5"/>
        <v/>
      </c>
      <c r="B61" s="15"/>
      <c r="C61" s="15"/>
      <c r="D61" s="16"/>
      <c r="E61" s="14" t="str">
        <f t="shared" si="6"/>
        <v/>
      </c>
      <c r="F61" s="17"/>
      <c r="G61" s="17"/>
      <c r="H61" s="18" t="str">
        <f t="shared" si="7"/>
        <v/>
      </c>
      <c r="I61" s="19"/>
      <c r="J61" s="20"/>
      <c r="K61" s="21" t="str">
        <f t="shared" si="8"/>
        <v/>
      </c>
      <c r="L61" s="14" t="str">
        <f t="shared" si="9"/>
        <v/>
      </c>
      <c r="M61" s="15"/>
    </row>
    <row r="62" spans="1:13" ht="15.75" customHeight="1" x14ac:dyDescent="0.25">
      <c r="A62" s="14" t="str">
        <f t="shared" si="5"/>
        <v/>
      </c>
      <c r="B62" s="22"/>
      <c r="C62" s="22"/>
      <c r="D62" s="23"/>
      <c r="E62" s="14" t="str">
        <f t="shared" si="6"/>
        <v/>
      </c>
      <c r="F62" s="24"/>
      <c r="G62" s="24"/>
      <c r="H62" s="18" t="str">
        <f t="shared" si="7"/>
        <v/>
      </c>
      <c r="I62" s="25"/>
      <c r="J62" s="26"/>
      <c r="K62" s="21" t="str">
        <f t="shared" si="8"/>
        <v/>
      </c>
      <c r="L62" s="14" t="str">
        <f t="shared" si="9"/>
        <v/>
      </c>
      <c r="M62" s="22"/>
    </row>
    <row r="63" spans="1:13" ht="21.75" customHeight="1" x14ac:dyDescent="0.25">
      <c r="A63" s="2" t="s">
        <v>41</v>
      </c>
      <c r="B63" s="2"/>
      <c r="C63" s="2"/>
      <c r="D63" s="2"/>
      <c r="E63" s="2"/>
      <c r="F63" s="2"/>
      <c r="G63" s="2"/>
      <c r="H63" s="2"/>
      <c r="I63" s="2"/>
      <c r="J63" s="2"/>
      <c r="K63" s="27">
        <f>SUM(K9:K62)</f>
        <v>2641.7719999999999</v>
      </c>
      <c r="L63" s="28"/>
      <c r="M63" s="28"/>
    </row>
  </sheetData>
  <autoFilter ref="A8:M62" xr:uid="{00000000-0009-0000-0000-000001000000}"/>
  <mergeCells count="14">
    <mergeCell ref="A7:M7"/>
    <mergeCell ref="A63:J63"/>
    <mergeCell ref="A5:B5"/>
    <mergeCell ref="C5:E5"/>
    <mergeCell ref="H5:K5"/>
    <mergeCell ref="A6:B6"/>
    <mergeCell ref="C6:E6"/>
    <mergeCell ref="H6:K6"/>
    <mergeCell ref="A1:K1"/>
    <mergeCell ref="L1:M2"/>
    <mergeCell ref="A2:K2"/>
    <mergeCell ref="A4:B4"/>
    <mergeCell ref="C4:E4"/>
    <mergeCell ref="H4:K4"/>
  </mergeCells>
  <conditionalFormatting sqref="H9:H62">
    <cfRule type="cellIs" dxfId="2" priority="4" operator="lessThan">
      <formula>0</formula>
    </cfRule>
  </conditionalFormatting>
  <conditionalFormatting sqref="L9:L62">
    <cfRule type="cellIs" dxfId="1" priority="2" operator="equal">
      <formula>"OK"</formula>
    </cfRule>
    <cfRule type="expression" dxfId="0" priority="3">
      <formula>LEFT(L9,1)="⚠"</formula>
    </cfRule>
  </conditionalFormatting>
  <dataValidations count="2">
    <dataValidation type="list" allowBlank="1" showErrorMessage="1" errorTitle="Ungültige Eingabe" error="Bitte eine Energieart aus der Liste wählen." promptTitle="Energieart" prompt="Strom, Gas, Wasser, Wärme oder Sonstiges wählen" sqref="B9:B62" xr:uid="{00000000-0002-0000-0100-000000000000}">
      <formula1>za_Energieart</formula1>
      <formula2>0</formula2>
    </dataValidation>
    <dataValidation type="list" allowBlank="1" showErrorMessage="1" errorTitle="Ungültige Eingabe" error="Bitte 0 %, 7 % oder 19 % wählen." promptTitle="MwSt.-Satz" prompt="0 %, 7 % (z. B. Wasser) oder 19 % (Strom/Gas)" sqref="J9:J62" xr:uid="{00000000-0002-0000-0100-000001000000}">
      <formula1>za_MwSt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A4A5A"/>
  </sheetPr>
  <dimension ref="A1:G28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3" customWidth="1"/>
    <col min="2" max="2" width="16" customWidth="1"/>
    <col min="3" max="3" width="12" customWidth="1"/>
    <col min="4" max="4" width="15" customWidth="1"/>
    <col min="5" max="5" width="9" customWidth="1"/>
    <col min="6" max="7" width="15" customWidth="1"/>
    <col min="8" max="8" width="3" customWidth="1"/>
    <col min="9" max="14" width="11" customWidth="1"/>
  </cols>
  <sheetData>
    <row r="1" spans="1:7" ht="31.5" customHeight="1" x14ac:dyDescent="0.25">
      <c r="A1" s="9" t="s">
        <v>42</v>
      </c>
      <c r="B1" s="9"/>
      <c r="C1" s="9"/>
      <c r="D1" s="9"/>
      <c r="E1" s="9"/>
      <c r="F1" s="9"/>
      <c r="G1" s="9"/>
    </row>
    <row r="2" spans="1:7" ht="18" customHeight="1" x14ac:dyDescent="0.25">
      <c r="A2" s="7" t="s">
        <v>43</v>
      </c>
      <c r="B2" s="7"/>
      <c r="C2" s="7"/>
      <c r="D2" s="7"/>
      <c r="E2" s="7"/>
      <c r="F2" s="7"/>
      <c r="G2" s="7"/>
    </row>
    <row r="3" spans="1:7" ht="6" customHeight="1" x14ac:dyDescent="0.25"/>
    <row r="4" spans="1:7" ht="16.5" customHeight="1" x14ac:dyDescent="0.25">
      <c r="B4" s="29" t="s">
        <v>41</v>
      </c>
      <c r="C4" s="29" t="s">
        <v>44</v>
      </c>
      <c r="D4" s="29" t="s">
        <v>45</v>
      </c>
      <c r="E4" s="29" t="s">
        <v>46</v>
      </c>
    </row>
    <row r="5" spans="1:7" ht="30" customHeight="1" x14ac:dyDescent="0.25">
      <c r="B5" s="30">
        <f>SUM(Erfassung!$K$9:$K$62)</f>
        <v>2641.7719999999999</v>
      </c>
      <c r="C5" s="31">
        <f>COUNTA(Erfassung!$B$9:$B$62)</f>
        <v>14</v>
      </c>
      <c r="D5" s="32">
        <f>IFERROR(SUM(Erfassung!$K$9:$K$62)/COUNTA(Erfassung!$B$9:$B$62),0)</f>
        <v>188.69800000000001</v>
      </c>
      <c r="E5" s="33">
        <f>COUNTIF(Erfassung!$L$9:$L$62,"⚠*")</f>
        <v>2</v>
      </c>
    </row>
    <row r="6" spans="1:7" ht="7.5" customHeight="1" x14ac:dyDescent="0.25"/>
    <row r="7" spans="1:7" ht="25.5" customHeight="1" x14ac:dyDescent="0.25">
      <c r="B7" s="13" t="s">
        <v>1</v>
      </c>
      <c r="C7" s="13" t="s">
        <v>47</v>
      </c>
      <c r="D7" s="13" t="s">
        <v>48</v>
      </c>
      <c r="E7" s="13" t="s">
        <v>2</v>
      </c>
      <c r="F7" s="13" t="s">
        <v>49</v>
      </c>
      <c r="G7" s="13" t="s">
        <v>32</v>
      </c>
    </row>
    <row r="8" spans="1:7" ht="16.5" customHeight="1" x14ac:dyDescent="0.25">
      <c r="B8" s="34" t="s">
        <v>4</v>
      </c>
      <c r="C8" s="35">
        <f>COUNTIF(Erfassung!$B$9:$B$62,$B8)</f>
        <v>7</v>
      </c>
      <c r="D8" s="17">
        <f>SUMIF(Erfassung!$B$9:$B$62,$B8,Erfassung!$H$9:$H$62)</f>
        <v>3580</v>
      </c>
      <c r="E8" s="35" t="str">
        <f>IFERROR(INDEX(za_Einheit,MATCH($B8,za_Energieart,0)),"")</f>
        <v>kWh</v>
      </c>
      <c r="F8" s="19">
        <f>IFERROR(AVERAGEIF(Erfassung!$B$9:$B$62,$B8,Erfassung!$I$9:$I$62),0)</f>
        <v>0.37142857142857139</v>
      </c>
      <c r="G8" s="36">
        <f>SUMIF(Erfassung!$B$9:$B$62,$B8,Erfassung!$K$9:$K$62)</f>
        <v>1596.5039999999999</v>
      </c>
    </row>
    <row r="9" spans="1:7" ht="16.5" customHeight="1" x14ac:dyDescent="0.25">
      <c r="B9" s="37" t="s">
        <v>6</v>
      </c>
      <c r="C9" s="38">
        <f>COUNTIF(Erfassung!$B$9:$B$62,$B9)</f>
        <v>3</v>
      </c>
      <c r="D9" s="24">
        <f>SUMIF(Erfassung!$B$9:$B$62,$B9,Erfassung!$H$9:$H$62)</f>
        <v>620</v>
      </c>
      <c r="E9" s="38" t="str">
        <f>IFERROR(INDEX(za_Einheit,MATCH($B9,za_Energieart,0)),"")</f>
        <v>m³</v>
      </c>
      <c r="F9" s="25">
        <f>IFERROR(AVERAGEIF(Erfassung!$B$9:$B$62,$B9,Erfassung!$I$9:$I$62),0)</f>
        <v>1.1000000000000001</v>
      </c>
      <c r="G9" s="39">
        <f>SUMIF(Erfassung!$B$9:$B$62,$B9,Erfassung!$K$9:$K$62)</f>
        <v>811.57999999999993</v>
      </c>
    </row>
    <row r="10" spans="1:7" ht="16.5" customHeight="1" x14ac:dyDescent="0.25">
      <c r="B10" s="34" t="s">
        <v>8</v>
      </c>
      <c r="C10" s="35">
        <f>COUNTIF(Erfassung!$B$9:$B$62,$B10)</f>
        <v>4</v>
      </c>
      <c r="D10" s="17">
        <f>SUMIF(Erfassung!$B$9:$B$62,$B10,Erfassung!$H$9:$H$62)</f>
        <v>52</v>
      </c>
      <c r="E10" s="35" t="str">
        <f>IFERROR(INDEX(za_Einheit,MATCH($B10,za_Energieart,0)),"")</f>
        <v>m³</v>
      </c>
      <c r="F10" s="19">
        <f>IFERROR(AVERAGEIF(Erfassung!$B$9:$B$62,$B10,Erfassung!$I$9:$I$62),0)</f>
        <v>4.2</v>
      </c>
      <c r="G10" s="36">
        <f>SUMIF(Erfassung!$B$9:$B$62,$B10,Erfassung!$K$9:$K$62)</f>
        <v>233.68800000000005</v>
      </c>
    </row>
    <row r="11" spans="1:7" ht="16.5" customHeight="1" x14ac:dyDescent="0.25">
      <c r="B11" s="37" t="s">
        <v>9</v>
      </c>
      <c r="C11" s="38">
        <f>COUNTIF(Erfassung!$B$9:$B$62,$B11)</f>
        <v>0</v>
      </c>
      <c r="D11" s="24">
        <f>SUMIF(Erfassung!$B$9:$B$62,$B11,Erfassung!$H$9:$H$62)</f>
        <v>0</v>
      </c>
      <c r="E11" s="38" t="str">
        <f>IFERROR(INDEX(za_Einheit,MATCH($B11,za_Energieart,0)),"")</f>
        <v>kWh</v>
      </c>
      <c r="F11" s="25">
        <f>IFERROR(AVERAGEIF(Erfassung!$B$9:$B$62,$B11,Erfassung!$I$9:$I$62),0)</f>
        <v>0</v>
      </c>
      <c r="G11" s="39">
        <f>SUMIF(Erfassung!$B$9:$B$62,$B11,Erfassung!$K$9:$K$62)</f>
        <v>0</v>
      </c>
    </row>
    <row r="12" spans="1:7" ht="16.5" customHeight="1" x14ac:dyDescent="0.25">
      <c r="B12" s="34" t="s">
        <v>10</v>
      </c>
      <c r="C12" s="35">
        <f>COUNTIF(Erfassung!$B$9:$B$62,$B12)</f>
        <v>0</v>
      </c>
      <c r="D12" s="17">
        <f>SUMIF(Erfassung!$B$9:$B$62,$B12,Erfassung!$H$9:$H$62)</f>
        <v>0</v>
      </c>
      <c r="E12" s="35" t="str">
        <f>IFERROR(INDEX(za_Einheit,MATCH($B12,za_Energieart,0)),"")</f>
        <v>Einheit</v>
      </c>
      <c r="F12" s="19">
        <f>IFERROR(AVERAGEIF(Erfassung!$B$9:$B$62,$B12,Erfassung!$I$9:$I$62),0)</f>
        <v>0</v>
      </c>
      <c r="G12" s="36">
        <f>SUMIF(Erfassung!$B$9:$B$62,$B12,Erfassung!$K$9:$K$62)</f>
        <v>0</v>
      </c>
    </row>
    <row r="13" spans="1:7" ht="19.5" customHeight="1" x14ac:dyDescent="0.25">
      <c r="B13" s="40" t="s">
        <v>50</v>
      </c>
      <c r="C13" s="13">
        <f>SUM(C8:C12)</f>
        <v>14</v>
      </c>
      <c r="D13" s="13" t="s">
        <v>51</v>
      </c>
      <c r="E13" s="41"/>
      <c r="F13" s="41"/>
      <c r="G13" s="42">
        <f>SUM(G8:G12)</f>
        <v>2641.7719999999999</v>
      </c>
    </row>
    <row r="16" spans="1:7" x14ac:dyDescent="0.25">
      <c r="B16" s="1" t="s">
        <v>52</v>
      </c>
      <c r="C16" s="1"/>
    </row>
    <row r="17" spans="2:3" ht="15" customHeight="1" x14ac:dyDescent="0.25">
      <c r="B17" s="43" t="s">
        <v>53</v>
      </c>
      <c r="C17" s="44">
        <f>SUMIFS(Erfassung!$K$9:$K$62,Erfassung!$D$9:$D$62,"&gt;="&amp;DATE(2026,1,1),Erfassung!$D$9:$D$62,"&lt;"&amp;DATE(2026,1+1,1))</f>
        <v>526.23199999999997</v>
      </c>
    </row>
    <row r="18" spans="2:3" ht="15" customHeight="1" x14ac:dyDescent="0.25">
      <c r="B18" s="45" t="s">
        <v>54</v>
      </c>
      <c r="C18" s="46">
        <f>SUMIFS(Erfassung!$K$9:$K$62,Erfassung!$D$9:$D$62,"&gt;="&amp;DATE(2026,2,1),Erfassung!$D$9:$D$62,"&lt;"&amp;DATE(2026,2+1,1))</f>
        <v>452.24200000000002</v>
      </c>
    </row>
    <row r="19" spans="2:3" ht="15" customHeight="1" x14ac:dyDescent="0.25">
      <c r="B19" s="43" t="s">
        <v>55</v>
      </c>
      <c r="C19" s="44">
        <f>SUMIFS(Erfassung!$K$9:$K$62,Erfassung!$D$9:$D$62,"&gt;="&amp;DATE(2026,3,1),Erfassung!$D$9:$D$62,"&lt;"&amp;DATE(2026,3+1,1))</f>
        <v>343.65800000000002</v>
      </c>
    </row>
    <row r="20" spans="2:3" ht="15" customHeight="1" x14ac:dyDescent="0.25">
      <c r="B20" s="45" t="s">
        <v>56</v>
      </c>
      <c r="C20" s="46">
        <f>SUMIFS(Erfassung!$K$9:$K$62,Erfassung!$D$9:$D$62,"&gt;="&amp;DATE(2026,4,1),Erfassung!$D$9:$D$62,"&lt;"&amp;DATE(2026,4+1,1))</f>
        <v>238.88200000000001</v>
      </c>
    </row>
    <row r="21" spans="2:3" ht="15" customHeight="1" x14ac:dyDescent="0.25">
      <c r="B21" s="43" t="s">
        <v>57</v>
      </c>
      <c r="C21" s="44">
        <f>SUMIFS(Erfassung!$K$9:$K$62,Erfassung!$D$9:$D$62,"&gt;="&amp;DATE(2026,5,1),Erfassung!$D$9:$D$62,"&lt;"&amp;DATE(2026,5+1,1))</f>
        <v>94.961999999999989</v>
      </c>
    </row>
    <row r="22" spans="2:3" ht="15" customHeight="1" x14ac:dyDescent="0.25">
      <c r="B22" s="45" t="s">
        <v>58</v>
      </c>
      <c r="C22" s="46">
        <f>SUMIFS(Erfassung!$K$9:$K$62,Erfassung!$D$9:$D$62,"&gt;="&amp;DATE(2026,6,1),Erfassung!$D$9:$D$62,"&lt;"&amp;DATE(2026,6+1,1))</f>
        <v>81.396000000000001</v>
      </c>
    </row>
    <row r="23" spans="2:3" ht="15" customHeight="1" x14ac:dyDescent="0.25">
      <c r="B23" s="43" t="s">
        <v>59</v>
      </c>
      <c r="C23" s="44">
        <f>SUMIFS(Erfassung!$K$9:$K$62,Erfassung!$D$9:$D$62,"&gt;="&amp;DATE(2026,7,1),Erfassung!$D$9:$D$62,"&lt;"&amp;DATE(2026,7+1,1))</f>
        <v>904.4</v>
      </c>
    </row>
    <row r="24" spans="2:3" ht="15" customHeight="1" x14ac:dyDescent="0.25">
      <c r="B24" s="45" t="s">
        <v>60</v>
      </c>
      <c r="C24" s="46">
        <f>SUMIFS(Erfassung!$K$9:$K$62,Erfassung!$D$9:$D$62,"&gt;="&amp;DATE(2026,8,1),Erfassung!$D$9:$D$62,"&lt;"&amp;DATE(2026,8+1,1))</f>
        <v>0</v>
      </c>
    </row>
    <row r="25" spans="2:3" ht="15" customHeight="1" x14ac:dyDescent="0.25">
      <c r="B25" s="43" t="s">
        <v>61</v>
      </c>
      <c r="C25" s="44">
        <f>SUMIFS(Erfassung!$K$9:$K$62,Erfassung!$D$9:$D$62,"&gt;="&amp;DATE(2026,9,1),Erfassung!$D$9:$D$62,"&lt;"&amp;DATE(2026,9+1,1))</f>
        <v>0</v>
      </c>
    </row>
    <row r="26" spans="2:3" ht="15" customHeight="1" x14ac:dyDescent="0.25">
      <c r="B26" s="45" t="s">
        <v>62</v>
      </c>
      <c r="C26" s="46">
        <f>SUMIFS(Erfassung!$K$9:$K$62,Erfassung!$D$9:$D$62,"&gt;="&amp;DATE(2026,10,1),Erfassung!$D$9:$D$62,"&lt;"&amp;DATE(2026,10+1,1))</f>
        <v>0</v>
      </c>
    </row>
    <row r="27" spans="2:3" ht="15" customHeight="1" x14ac:dyDescent="0.25">
      <c r="B27" s="43" t="s">
        <v>63</v>
      </c>
      <c r="C27" s="44">
        <f>SUMIFS(Erfassung!$K$9:$K$62,Erfassung!$D$9:$D$62,"&gt;="&amp;DATE(2026,11,1),Erfassung!$D$9:$D$62,"&lt;"&amp;DATE(2026,11+1,1))</f>
        <v>0</v>
      </c>
    </row>
    <row r="28" spans="2:3" ht="15" customHeight="1" x14ac:dyDescent="0.25">
      <c r="B28" s="45" t="s">
        <v>64</v>
      </c>
      <c r="C28" s="46">
        <f>SUMIFS(Erfassung!$K$9:$K$62,Erfassung!$D$9:$D$62,"&gt;="&amp;DATE(2026,12,1),Erfassung!$D$9:$D$62,"&lt;"&amp;DATE(2026,12+1,1))</f>
        <v>0</v>
      </c>
    </row>
  </sheetData>
  <mergeCells count="3">
    <mergeCell ref="A1:G1"/>
    <mergeCell ref="A2:G2"/>
    <mergeCell ref="B16:C16"/>
  </mergeCell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Listen</vt:lpstr>
      <vt:lpstr>Erfassung</vt:lpstr>
      <vt:lpstr>Auswertung</vt:lpstr>
      <vt:lpstr>za_Einheit</vt:lpstr>
      <vt:lpstr>za_Energieart</vt:lpstr>
      <vt:lpstr>za_MwSt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2026-08-17T05:26:26Z</dcterms:created>
  <dcterms:modified xsi:type="dcterms:W3CDTF">2026-08-18T06:50:32Z</dcterms:modified>
  <dc:language>en-US</dc:language>
</cp:coreProperties>
</file>