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sergi\Documents\SEO\SEO\AA_Webs\Excel Aleman\Generador\"/>
    </mc:Choice>
  </mc:AlternateContent>
  <xr:revisionPtr revIDLastSave="0" documentId="13_ncr:1_{5B536139-F9E2-443D-95F5-A1D07DAAE732}" xr6:coauthVersionLast="47" xr6:coauthVersionMax="47" xr10:uidLastSave="{00000000-0000-0000-0000-000000000000}"/>
  <bookViews>
    <workbookView xWindow="690" yWindow="690" windowWidth="25500" windowHeight="13500" tabRatio="500" xr2:uid="{00000000-000D-0000-FFFF-FFFF00000000}"/>
  </bookViews>
  <sheets>
    <sheet name="Übersicht" sheetId="1" r:id="rId1"/>
    <sheet name="Flächenerfassung" sheetId="2" r:id="rId2"/>
    <sheet name="Faktoren &amp; Hinweise" sheetId="3" r:id="rId3"/>
  </sheets>
  <definedNames>
    <definedName name="Data_Anrechenbar">Flächenerfassung!$J$8:$J$47</definedName>
    <definedName name="Data_Geschoss">Flächenerfassung!$C$8:$C$47</definedName>
    <definedName name="Data_Grundflaeche">Flächenerfassung!$F$8:$F$47</definedName>
    <definedName name="Data_Kategorie">Flächenerfassung!$H$8:$H$47</definedName>
    <definedName name="Data_Raum">Flächenerfassung!$B$8:$B$47</definedName>
    <definedName name="_xlnm.Print_Area" localSheetId="2">'Faktoren &amp; Hinweise'!$A$1:$G$39</definedName>
    <definedName name="_xlnm.Print_Area" localSheetId="1">Flächenerfassung!$A$1:$K$48</definedName>
    <definedName name="_xlnm.Print_Area" localSheetId="0">Übersicht!$A$1:$N$38</definedName>
    <definedName name="Geschoss_Liste">'Faktoren &amp; Hinweise'!$G$8:$G$12</definedName>
    <definedName name="Kat_Bez">'Faktoren &amp; Hinweise'!$B$8:$B$28</definedName>
    <definedName name="Kat_Faktor">'Faktoren &amp; Hinweise'!$D$8:$D$28</definedName>
    <definedName name="Kat_Kat">'Faktoren &amp; Hinweise'!$C$8:$C$28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47" i="2" l="1"/>
  <c r="H47" i="2"/>
  <c r="F47" i="2"/>
  <c r="J47" i="2" s="1"/>
  <c r="A47" i="2"/>
  <c r="I46" i="2"/>
  <c r="H46" i="2"/>
  <c r="F46" i="2"/>
  <c r="J46" i="2" s="1"/>
  <c r="A46" i="2"/>
  <c r="I45" i="2"/>
  <c r="H45" i="2"/>
  <c r="F45" i="2"/>
  <c r="J45" i="2" s="1"/>
  <c r="A45" i="2"/>
  <c r="I44" i="2"/>
  <c r="H44" i="2"/>
  <c r="F44" i="2"/>
  <c r="J44" i="2" s="1"/>
  <c r="A44" i="2"/>
  <c r="I43" i="2"/>
  <c r="J43" i="2" s="1"/>
  <c r="H43" i="2"/>
  <c r="F43" i="2"/>
  <c r="A43" i="2"/>
  <c r="I42" i="2"/>
  <c r="J42" i="2" s="1"/>
  <c r="H42" i="2"/>
  <c r="F42" i="2"/>
  <c r="A42" i="2"/>
  <c r="I41" i="2"/>
  <c r="J41" i="2" s="1"/>
  <c r="H41" i="2"/>
  <c r="F41" i="2"/>
  <c r="A41" i="2"/>
  <c r="I40" i="2"/>
  <c r="J40" i="2" s="1"/>
  <c r="H40" i="2"/>
  <c r="F40" i="2"/>
  <c r="A40" i="2"/>
  <c r="I39" i="2"/>
  <c r="J39" i="2" s="1"/>
  <c r="H39" i="2"/>
  <c r="F39" i="2"/>
  <c r="A39" i="2"/>
  <c r="I38" i="2"/>
  <c r="J38" i="2" s="1"/>
  <c r="H38" i="2"/>
  <c r="F38" i="2"/>
  <c r="A38" i="2"/>
  <c r="I37" i="2"/>
  <c r="J37" i="2" s="1"/>
  <c r="H37" i="2"/>
  <c r="F37" i="2"/>
  <c r="A37" i="2"/>
  <c r="I36" i="2"/>
  <c r="J36" i="2" s="1"/>
  <c r="H36" i="2"/>
  <c r="F36" i="2"/>
  <c r="A36" i="2"/>
  <c r="I35" i="2"/>
  <c r="J35" i="2" s="1"/>
  <c r="H35" i="2"/>
  <c r="F35" i="2"/>
  <c r="A35" i="2"/>
  <c r="I34" i="2"/>
  <c r="J34" i="2" s="1"/>
  <c r="H34" i="2"/>
  <c r="F34" i="2"/>
  <c r="A34" i="2"/>
  <c r="I33" i="2"/>
  <c r="J33" i="2" s="1"/>
  <c r="H33" i="2"/>
  <c r="F33" i="2"/>
  <c r="A33" i="2"/>
  <c r="I32" i="2"/>
  <c r="J32" i="2" s="1"/>
  <c r="H32" i="2"/>
  <c r="F32" i="2"/>
  <c r="A32" i="2"/>
  <c r="I31" i="2"/>
  <c r="J31" i="2" s="1"/>
  <c r="H31" i="2"/>
  <c r="F31" i="2"/>
  <c r="A31" i="2"/>
  <c r="I30" i="2"/>
  <c r="J30" i="2" s="1"/>
  <c r="H30" i="2"/>
  <c r="F30" i="2"/>
  <c r="A30" i="2"/>
  <c r="I29" i="2"/>
  <c r="J29" i="2" s="1"/>
  <c r="H29" i="2"/>
  <c r="F29" i="2"/>
  <c r="A29" i="2"/>
  <c r="I28" i="2"/>
  <c r="J28" i="2" s="1"/>
  <c r="H28" i="2"/>
  <c r="F28" i="2"/>
  <c r="A28" i="2"/>
  <c r="I27" i="2"/>
  <c r="J27" i="2" s="1"/>
  <c r="H27" i="2"/>
  <c r="F27" i="2"/>
  <c r="A27" i="2"/>
  <c r="I26" i="2"/>
  <c r="J26" i="2" s="1"/>
  <c r="H26" i="2"/>
  <c r="F26" i="2"/>
  <c r="A26" i="2"/>
  <c r="I25" i="2"/>
  <c r="J25" i="2" s="1"/>
  <c r="H25" i="2"/>
  <c r="F25" i="2"/>
  <c r="A25" i="2"/>
  <c r="I24" i="2"/>
  <c r="J24" i="2" s="1"/>
  <c r="D25" i="1" s="1"/>
  <c r="H24" i="2"/>
  <c r="F24" i="2"/>
  <c r="A24" i="2"/>
  <c r="I23" i="2"/>
  <c r="J23" i="2" s="1"/>
  <c r="H23" i="2"/>
  <c r="F23" i="2"/>
  <c r="A23" i="2"/>
  <c r="I22" i="2"/>
  <c r="J22" i="2" s="1"/>
  <c r="H22" i="2"/>
  <c r="F22" i="2"/>
  <c r="A22" i="2"/>
  <c r="I21" i="2"/>
  <c r="J21" i="2" s="1"/>
  <c r="H21" i="2"/>
  <c r="F21" i="2"/>
  <c r="A21" i="2"/>
  <c r="I20" i="2"/>
  <c r="J20" i="2" s="1"/>
  <c r="H20" i="2"/>
  <c r="F20" i="2"/>
  <c r="A20" i="2"/>
  <c r="I19" i="2"/>
  <c r="J19" i="2" s="1"/>
  <c r="H19" i="2"/>
  <c r="F19" i="2"/>
  <c r="A19" i="2"/>
  <c r="I18" i="2"/>
  <c r="J18" i="2" s="1"/>
  <c r="H18" i="2"/>
  <c r="F18" i="2"/>
  <c r="A18" i="2"/>
  <c r="I17" i="2"/>
  <c r="J17" i="2" s="1"/>
  <c r="H17" i="2"/>
  <c r="F17" i="2"/>
  <c r="A17" i="2"/>
  <c r="I16" i="2"/>
  <c r="J16" i="2" s="1"/>
  <c r="H16" i="2"/>
  <c r="F16" i="2"/>
  <c r="A16" i="2"/>
  <c r="I15" i="2"/>
  <c r="J15" i="2" s="1"/>
  <c r="H15" i="2"/>
  <c r="F15" i="2"/>
  <c r="A15" i="2"/>
  <c r="I14" i="2"/>
  <c r="J14" i="2" s="1"/>
  <c r="H14" i="2"/>
  <c r="F14" i="2"/>
  <c r="A14" i="2"/>
  <c r="I13" i="2"/>
  <c r="J13" i="2" s="1"/>
  <c r="H13" i="2"/>
  <c r="F13" i="2"/>
  <c r="A13" i="2"/>
  <c r="I12" i="2"/>
  <c r="J12" i="2" s="1"/>
  <c r="H12" i="2"/>
  <c r="F12" i="2"/>
  <c r="A12" i="2"/>
  <c r="I11" i="2"/>
  <c r="J11" i="2" s="1"/>
  <c r="H11" i="2"/>
  <c r="F11" i="2"/>
  <c r="A11" i="2"/>
  <c r="I10" i="2"/>
  <c r="J10" i="2" s="1"/>
  <c r="H10" i="2"/>
  <c r="F10" i="2"/>
  <c r="A10" i="2"/>
  <c r="I9" i="2"/>
  <c r="J9" i="2" s="1"/>
  <c r="H9" i="2"/>
  <c r="F9" i="2"/>
  <c r="A9" i="2"/>
  <c r="I8" i="2"/>
  <c r="J8" i="2" s="1"/>
  <c r="H8" i="2"/>
  <c r="F8" i="2"/>
  <c r="F48" i="2" s="1"/>
  <c r="A8" i="2"/>
  <c r="B34" i="1"/>
  <c r="B33" i="1"/>
  <c r="C33" i="1" s="1"/>
  <c r="B32" i="1"/>
  <c r="D32" i="1" s="1"/>
  <c r="B31" i="1"/>
  <c r="D31" i="1" s="1"/>
  <c r="B30" i="1"/>
  <c r="D30" i="1" s="1"/>
  <c r="C25" i="1"/>
  <c r="C24" i="1"/>
  <c r="C23" i="1"/>
  <c r="C22" i="1"/>
  <c r="C26" i="1" s="1"/>
  <c r="E17" i="1"/>
  <c r="B13" i="1"/>
  <c r="J48" i="2" l="1"/>
  <c r="D23" i="1"/>
  <c r="H13" i="1"/>
  <c r="E13" i="1"/>
  <c r="D22" i="1"/>
  <c r="H17" i="1"/>
  <c r="D24" i="1"/>
  <c r="B17" i="1"/>
  <c r="D34" i="1"/>
  <c r="C30" i="1"/>
  <c r="C35" i="1" s="1"/>
  <c r="C31" i="1"/>
  <c r="C32" i="1"/>
  <c r="D33" i="1"/>
  <c r="D35" i="1" s="1"/>
  <c r="C34" i="1"/>
  <c r="D26" i="1" l="1"/>
  <c r="E22" i="1"/>
  <c r="E23" i="1"/>
  <c r="E26" i="1" l="1"/>
  <c r="E25" i="1"/>
  <c r="E24" i="1"/>
</calcChain>
</file>

<file path=xl/sharedStrings.xml><?xml version="1.0" encoding="utf-8"?>
<sst xmlns="http://schemas.openxmlformats.org/spreadsheetml/2006/main" count="206" uniqueCount="133">
  <si>
    <t>WOHN- UND NUTZFLÄCHENBERECHNUNG</t>
  </si>
  <si>
    <t>Flächenermittlung nach WoFlV &amp; DIN 277 · Geschäftsjahr 2026</t>
  </si>
  <si>
    <t>OBJEKTDATEN</t>
  </si>
  <si>
    <t>Objekt</t>
  </si>
  <si>
    <t>Musterobjekt · Wohn- und Geschäftshaus</t>
  </si>
  <si>
    <t>Berechnungsnorm</t>
  </si>
  <si>
    <t>WoFlV (2004) / DIN 277</t>
  </si>
  <si>
    <t>Adresse</t>
  </si>
  <si>
    <t>Musterstraße 12, 12345 Musterstadt</t>
  </si>
  <si>
    <t>Stand</t>
  </si>
  <si>
    <t>15.04.2026</t>
  </si>
  <si>
    <t>Auftraggeber</t>
  </si>
  <si>
    <t>Mustermann Immobilien GmbH</t>
  </si>
  <si>
    <t>Bearbeiter/in</t>
  </si>
  <si>
    <t>M. Muster</t>
  </si>
  <si>
    <t>KENNZAHLEN</t>
  </si>
  <si>
    <t>Grundfläche gesamt</t>
  </si>
  <si>
    <t>Wohnfläche (WoFlV)</t>
  </si>
  <si>
    <t>Nutzfläche (DIN 277)</t>
  </si>
  <si>
    <t>Verkehrs- &amp; Technikfläche</t>
  </si>
  <si>
    <t>Erfasste Räume</t>
  </si>
  <si>
    <t>Wohnflächen-Effizienz</t>
  </si>
  <si>
    <t>AUSWERTUNG NACH FLÄCHENKATEGORIE</t>
  </si>
  <si>
    <t>Kategorie</t>
  </si>
  <si>
    <t>Grundfläche</t>
  </si>
  <si>
    <t>Anrechenbar</t>
  </si>
  <si>
    <t>Anteil</t>
  </si>
  <si>
    <t>Wohnfläche</t>
  </si>
  <si>
    <t>Nutzfläche</t>
  </si>
  <si>
    <t>Verkehrsfläche</t>
  </si>
  <si>
    <t>Technikfläche</t>
  </si>
  <si>
    <t>Gesamt</t>
  </si>
  <si>
    <t>AUSWERTUNG NACH GESCHOSS</t>
  </si>
  <si>
    <t>Geschoss</t>
  </si>
  <si>
    <t>Hinweise zu Faktoren und Berechnungsgrundlagen siehe Blatt „Faktoren &amp; Hinweise“. Beispieldaten – ohne Gewähr.</t>
  </si>
  <si>
    <t>FLÄCHENERFASSUNG</t>
  </si>
  <si>
    <t>Raumweise Erfassung nach WoFlV / DIN 277   ·   Sand hinterlegte Felder = Eingabe, übrige Spalten berechnen automatisch</t>
  </si>
  <si>
    <t>Nr.</t>
  </si>
  <si>
    <t>Raumbezeichnung</t>
  </si>
  <si>
    <t>Länge (m)</t>
  </si>
  <si>
    <t>Breite (m)</t>
  </si>
  <si>
    <t>Flächentyp</t>
  </si>
  <si>
    <t>Faktor</t>
  </si>
  <si>
    <t>Bemerkung</t>
  </si>
  <si>
    <t>Verkaufsraum</t>
  </si>
  <si>
    <t>EG</t>
  </si>
  <si>
    <t>Verkaufsfläche</t>
  </si>
  <si>
    <t>Ladenlokal Erdgeschoss</t>
  </si>
  <si>
    <t>Lager</t>
  </si>
  <si>
    <t>Lagerraum</t>
  </si>
  <si>
    <t>Rückwärtiges Lager</t>
  </si>
  <si>
    <t>Eingang / Treppenhaus</t>
  </si>
  <si>
    <t>Treppenhaus (gemeinschaftlich)</t>
  </si>
  <si>
    <t>Gemeinschaftsfläche</t>
  </si>
  <si>
    <t>Wohnzimmer</t>
  </si>
  <si>
    <t>1. OG</t>
  </si>
  <si>
    <t>Wohnraum (Höhe ≥ 2,00 m)</t>
  </si>
  <si>
    <t>Küche</t>
  </si>
  <si>
    <t>Schlafzimmer</t>
  </si>
  <si>
    <t>Bad</t>
  </si>
  <si>
    <t>Bad / WC</t>
  </si>
  <si>
    <t>Flur</t>
  </si>
  <si>
    <t>Flur / Diele (innerhalb Wohnung)</t>
  </si>
  <si>
    <t>Balkon</t>
  </si>
  <si>
    <t>Balkon / Terrasse (Standard)</t>
  </si>
  <si>
    <t>Anrechnung 25 %</t>
  </si>
  <si>
    <t>Wohnraum</t>
  </si>
  <si>
    <t>2. OG</t>
  </si>
  <si>
    <t>Kinderzimmer</t>
  </si>
  <si>
    <t>Arbeitszimmer</t>
  </si>
  <si>
    <t>Büroraum</t>
  </si>
  <si>
    <t>Gewerbliche Nutzung</t>
  </si>
  <si>
    <t>Loggia</t>
  </si>
  <si>
    <t>Dachzimmer (Vollhöhe)</t>
  </si>
  <si>
    <t>DG</t>
  </si>
  <si>
    <t>Dachzimmer (Schräge)</t>
  </si>
  <si>
    <t>Dachschräge 1,00–1,99 m</t>
  </si>
  <si>
    <t>Anrechnung 50 %</t>
  </si>
  <si>
    <t>Spitzboden</t>
  </si>
  <si>
    <t>Fläche unter 1,00 m Höhe</t>
  </si>
  <si>
    <t>0 %, nicht anrechenbar</t>
  </si>
  <si>
    <t>Heizraum</t>
  </si>
  <si>
    <t>KG</t>
  </si>
  <si>
    <t>Technikraum / Heizung</t>
  </si>
  <si>
    <t>Hobbyraum</t>
  </si>
  <si>
    <t>Hobbyraum (Keller, ausgebaut)</t>
  </si>
  <si>
    <t>Summe</t>
  </si>
  <si>
    <t>Anrechenbar gesamt →</t>
  </si>
  <si>
    <t>FAKTOREN &amp; HINWEISE</t>
  </si>
  <si>
    <t>Flächentypen und Anrechnungsfaktoren</t>
  </si>
  <si>
    <t>Geschosse</t>
  </si>
  <si>
    <t>Erläuterung</t>
  </si>
  <si>
    <t>Voll anrechenbar; lichte Höhe mindestens 2,00 m.</t>
  </si>
  <si>
    <t>Voll anrechenbar wie Wohnraum.</t>
  </si>
  <si>
    <t>Wohnungsinterne Verkehrsfläche, voll anrechenbar.</t>
  </si>
  <si>
    <t>Flächen unter Schrägen mit 1,00–1,99 m Höhe zur Hälfte.</t>
  </si>
  <si>
    <t>Unter 1,00 m lichter Höhe nicht anrechenbar.</t>
  </si>
  <si>
    <t>In der Regel zu einem Viertel (25 %).</t>
  </si>
  <si>
    <t>Balkon / Terrasse (hochwertig)</t>
  </si>
  <si>
    <t>Höchstens bis zur Hälfte (50 %) – sachlich zu begründen.</t>
  </si>
  <si>
    <t>Wie Balkon, i. d. R. 25 %.</t>
  </si>
  <si>
    <t>Wintergarten (beheizt)</t>
  </si>
  <si>
    <t>Beheizt und allseitig geschlossen: voll anrechenbar.</t>
  </si>
  <si>
    <t>Wintergarten (unbeheizt)</t>
  </si>
  <si>
    <t>Unbeheizt: zur Hälfte anrechenbar.</t>
  </si>
  <si>
    <t>Nutzfläche (Arbeiten) – voll gezählt.</t>
  </si>
  <si>
    <t>Nutzfläche (Verkauf) – voll gezählt.</t>
  </si>
  <si>
    <t>Nutzfläche (Lagerung) – voll gezählt.</t>
  </si>
  <si>
    <t>Werkstatt</t>
  </si>
  <si>
    <t>Nutzfläche (Hand-/Maschinenarbeit) – voll gezählt.</t>
  </si>
  <si>
    <t>Nutzbar, aber keine Wohnfläche nach WoFlV.</t>
  </si>
  <si>
    <t>Verkehrsfläche, keine Wohnfläche.</t>
  </si>
  <si>
    <t>Flur (gemeinschaftlich)</t>
  </si>
  <si>
    <t>Gemeinschaftliche Verkehrsfläche.</t>
  </si>
  <si>
    <t>Funktionsfläche, nicht anrechenbar.</t>
  </si>
  <si>
    <t>Kellerabteil / Abstellraum</t>
  </si>
  <si>
    <t>Nebenraum, nicht zur Wohnfläche.</t>
  </si>
  <si>
    <t>Garage / Stellplatz</t>
  </si>
  <si>
    <t>Nicht zur Wohnfläche.</t>
  </si>
  <si>
    <t>Bedienung &amp; rechtliche Hinweise</t>
  </si>
  <si>
    <t>Eingabe</t>
  </si>
  <si>
    <t>Sand hinterlegte Felder ausfüllen: Raumbezeichnung, Geschoss, Länge, Breite und Flächentyp. Alle übrigen Spalten rechnen automatisch.</t>
  </si>
  <si>
    <t>Der Anrechnungsfaktor wird automatisch aus diesem Katalog übernommen. Ein anderer Faktor lässt sich durch Auswahl eines passenden Flächentyps oder durch Anpassen des Katalogs setzen.</t>
  </si>
  <si>
    <t>WoFlV</t>
  </si>
  <si>
    <t>Die Anrechnung der Wohnfläche folgt der Wohnflächenverordnung: Höhe ≥ 2,00 m = 100 %, 1,00–1,99 m = 50 %, &lt; 1,00 m = 0 %, Balkone/Loggien i. d. R. 25 % (max. 50 %).</t>
  </si>
  <si>
    <t>DIN 277</t>
  </si>
  <si>
    <t>Für eine reine Nutzflächenberechnung nach DIN 277 werden Grundflächen voll gezählt: dafür den Faktor der betreffenden Zeilen im Katalog auf 100 % setzen.</t>
  </si>
  <si>
    <t>Kategorien</t>
  </si>
  <si>
    <t>Wohnfläche = wohnrelevant (WoFlV). Nutzfläche = nutzbar, nicht wohnrelevant. Verkehrsfläche = Erschließung. Technikfläche = nicht anrechenbar.</t>
  </si>
  <si>
    <t>Erweitern</t>
  </si>
  <si>
    <t>Neue Flächentypen einfach als weitere Zeile am Ende dieses Katalogs ergänzen – sie stehen sofort im Auswahlmenü der Erfassung zur Verfügung.</t>
  </si>
  <si>
    <t>Hinweis</t>
  </si>
  <si>
    <t>Beispieldaten dienen nur der Veranschaulichung. Ohne Gewähr; ersetzt keine rechtsverbindliche Flächenberechnung oder fachliche Beratung.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</si>
</sst>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&quot; m²&quot;"/>
    <numFmt numFmtId="165" formatCode="0.0\ %"/>
    <numFmt numFmtId="166" formatCode="#,##0.00&quot; m&quot;"/>
    <numFmt numFmtId="167" formatCode="0\ %"/>
  </numFmts>
  <fonts count="27" x14ac:knownFonts="1">
    <font>
      <sz val="11"/>
      <color theme="1"/>
      <name val="Calibri"/>
      <family val="2"/>
      <charset val="1"/>
    </font>
    <font>
      <b/>
      <sz val="16"/>
      <color rgb="FFFFFFFF"/>
      <name val="Calibri"/>
      <charset val="1"/>
    </font>
    <font>
      <sz val="9"/>
      <color rgb="FFE8D3B0"/>
      <name val="Calibri"/>
      <charset val="1"/>
    </font>
    <font>
      <b/>
      <sz val="10"/>
      <color rgb="FF2E6E7E"/>
      <name val="Calibri"/>
      <charset val="1"/>
    </font>
    <font>
      <sz val="9"/>
      <color rgb="FF6C7A80"/>
      <name val="Calibri"/>
      <charset val="1"/>
    </font>
    <font>
      <sz val="10"/>
      <color rgb="FF213139"/>
      <name val="Calibri"/>
      <charset val="1"/>
    </font>
    <font>
      <b/>
      <sz val="9"/>
      <color rgb="FF6C7A80"/>
      <name val="Calibri"/>
      <charset val="1"/>
    </font>
    <font>
      <b/>
      <sz val="18"/>
      <color rgb="FF1C4A5A"/>
      <name val="Calibri"/>
      <charset val="1"/>
    </font>
    <font>
      <b/>
      <sz val="18"/>
      <color rgb="FF2E6E7E"/>
      <name val="Calibri"/>
      <charset val="1"/>
    </font>
    <font>
      <b/>
      <sz val="18"/>
      <color rgb="FFB8792E"/>
      <name val="Calibri"/>
      <charset val="1"/>
    </font>
    <font>
      <b/>
      <sz val="18"/>
      <color rgb="FF7C8B90"/>
      <name val="Calibri"/>
      <charset val="1"/>
    </font>
    <font>
      <b/>
      <sz val="9"/>
      <color rgb="FFFFFFFF"/>
      <name val="Calibri"/>
      <charset val="1"/>
    </font>
    <font>
      <b/>
      <sz val="10"/>
      <color rgb="FF213139"/>
      <name val="Calibri"/>
      <charset val="1"/>
    </font>
    <font>
      <sz val="10"/>
      <color rgb="FF6C7A80"/>
      <name val="Calibri"/>
      <charset val="1"/>
    </font>
    <font>
      <b/>
      <sz val="10"/>
      <color rgb="FFB8792E"/>
      <name val="Calibri"/>
      <charset val="1"/>
    </font>
    <font>
      <b/>
      <sz val="10"/>
      <color rgb="FF7C8B90"/>
      <name val="Calibri"/>
      <charset val="1"/>
    </font>
    <font>
      <b/>
      <sz val="10"/>
      <color rgb="FF9AA6AA"/>
      <name val="Calibri"/>
      <charset val="1"/>
    </font>
    <font>
      <b/>
      <sz val="10"/>
      <color rgb="FF1C4A5A"/>
      <name val="Calibri"/>
      <charset val="1"/>
    </font>
    <font>
      <i/>
      <sz val="8"/>
      <color rgb="FF6C7A80"/>
      <name val="Calibri"/>
      <charset val="1"/>
    </font>
    <font>
      <b/>
      <sz val="15"/>
      <color rgb="FFFFFFFF"/>
      <name val="Calibri"/>
      <charset val="1"/>
    </font>
    <font>
      <i/>
      <sz val="9"/>
      <color rgb="FF6C7A80"/>
      <name val="Calibri"/>
      <charset val="1"/>
    </font>
    <font>
      <b/>
      <sz val="10"/>
      <color rgb="FFFFFFFF"/>
      <name val="Calibri"/>
      <charset val="1"/>
    </font>
    <font>
      <b/>
      <sz val="11"/>
      <color rgb="FFFFFFFF"/>
      <name val="Calibri"/>
      <charset val="1"/>
    </font>
    <font>
      <i/>
      <sz val="9"/>
      <color rgb="FFE8D3B0"/>
      <name val="Calibri"/>
      <charset val="1"/>
    </font>
    <font>
      <b/>
      <sz val="11"/>
      <color rgb="FF2E6E7E"/>
      <name val="Calibri"/>
      <charset val="1"/>
    </font>
    <font>
      <b/>
      <sz val="9"/>
      <color rgb="FFB8792E"/>
      <name val="Calibri"/>
      <charset val="1"/>
    </font>
    <font>
      <sz val="9"/>
      <color rgb="FF213139"/>
      <name val="Calibri"/>
      <charset val="1"/>
    </font>
  </fonts>
  <fills count="11">
    <fill>
      <patternFill patternType="none"/>
    </fill>
    <fill>
      <patternFill patternType="gray125"/>
    </fill>
    <fill>
      <patternFill patternType="solid">
        <fgColor rgb="FF0F2E38"/>
        <bgColor rgb="FF213139"/>
      </patternFill>
    </fill>
    <fill>
      <patternFill patternType="solid">
        <fgColor rgb="FFB8792E"/>
        <bgColor rgb="FF878787"/>
      </patternFill>
    </fill>
    <fill>
      <patternFill patternType="solid">
        <fgColor rgb="FFFCF4E4"/>
        <bgColor rgb="FFF4F6F7"/>
      </patternFill>
    </fill>
    <fill>
      <patternFill patternType="solid">
        <fgColor rgb="FFFFFFFF"/>
        <bgColor rgb="FFF9F9F9"/>
      </patternFill>
    </fill>
    <fill>
      <patternFill patternType="solid">
        <fgColor rgb="FF1C4A5A"/>
        <bgColor rgb="FF213139"/>
      </patternFill>
    </fill>
    <fill>
      <patternFill patternType="solid">
        <fgColor rgb="FF2E6E7E"/>
        <bgColor rgb="FF008080"/>
      </patternFill>
    </fill>
    <fill>
      <patternFill patternType="solid">
        <fgColor rgb="FF7C8B90"/>
        <bgColor rgb="FF878787"/>
      </patternFill>
    </fill>
    <fill>
      <patternFill patternType="solid">
        <fgColor rgb="FFF4F6F7"/>
        <bgColor rgb="FFF9F9F9"/>
      </patternFill>
    </fill>
    <fill>
      <patternFill patternType="solid">
        <fgColor rgb="FFE7ECEE"/>
        <bgColor rgb="FFF4F6F7"/>
      </patternFill>
    </fill>
  </fills>
  <borders count="27">
    <border>
      <left/>
      <right/>
      <top/>
      <bottom/>
      <diagonal/>
    </border>
    <border>
      <left style="thin">
        <color rgb="FF2E6E7E"/>
      </left>
      <right style="thin">
        <color rgb="FF2E6E7E"/>
      </right>
      <top style="thin">
        <color rgb="FF2E6E7E"/>
      </top>
      <bottom style="thin">
        <color rgb="FF2E6E7E"/>
      </bottom>
      <diagonal/>
    </border>
    <border>
      <left/>
      <right/>
      <top/>
      <bottom style="thin">
        <color rgb="FFD8BC86"/>
      </bottom>
      <diagonal/>
    </border>
    <border>
      <left style="thin">
        <color rgb="FFC7D2D6"/>
      </left>
      <right style="thin">
        <color rgb="FFC7D2D6"/>
      </right>
      <top style="thin">
        <color rgb="FFC7D2D6"/>
      </top>
      <bottom/>
      <diagonal/>
    </border>
    <border>
      <left style="thin">
        <color rgb="FFC7D2D6"/>
      </left>
      <right style="thin">
        <color rgb="FFC7D2D6"/>
      </right>
      <top/>
      <bottom/>
      <diagonal/>
    </border>
    <border>
      <left style="thin">
        <color rgb="FFC7D2D6"/>
      </left>
      <right style="thin">
        <color rgb="FFC7D2D6"/>
      </right>
      <top/>
      <bottom style="thin">
        <color rgb="FFC7D2D6"/>
      </bottom>
      <diagonal/>
    </border>
    <border>
      <left style="thin">
        <color rgb="FFC7D2D6"/>
      </left>
      <right/>
      <top style="thin">
        <color rgb="FFC7D2D6"/>
      </top>
      <bottom style="thin">
        <color rgb="FFB8792E"/>
      </bottom>
      <diagonal/>
    </border>
    <border>
      <left/>
      <right/>
      <top style="thin">
        <color rgb="FFC7D2D6"/>
      </top>
      <bottom style="thin">
        <color rgb="FFB8792E"/>
      </bottom>
      <diagonal/>
    </border>
    <border>
      <left/>
      <right style="thin">
        <color rgb="FFC7D2D6"/>
      </right>
      <top style="thin">
        <color rgb="FFC7D2D6"/>
      </top>
      <bottom style="thin">
        <color rgb="FFB8792E"/>
      </bottom>
      <diagonal/>
    </border>
    <border>
      <left style="thin">
        <color rgb="FFC7D2D6"/>
      </left>
      <right/>
      <top/>
      <bottom style="hair">
        <color rgb="FFC7D2D6"/>
      </bottom>
      <diagonal/>
    </border>
    <border>
      <left/>
      <right/>
      <top/>
      <bottom style="hair">
        <color rgb="FFC7D2D6"/>
      </bottom>
      <diagonal/>
    </border>
    <border>
      <left/>
      <right style="thin">
        <color rgb="FFC7D2D6"/>
      </right>
      <top/>
      <bottom style="hair">
        <color rgb="FFC7D2D6"/>
      </bottom>
      <diagonal/>
    </border>
    <border>
      <left style="medium">
        <color rgb="FFB8792E"/>
      </left>
      <right/>
      <top style="medium">
        <color rgb="FFB8792E"/>
      </top>
      <bottom style="medium">
        <color rgb="FFB8792E"/>
      </bottom>
      <diagonal/>
    </border>
    <border>
      <left/>
      <right/>
      <top style="medium">
        <color rgb="FFB8792E"/>
      </top>
      <bottom style="medium">
        <color rgb="FFB8792E"/>
      </bottom>
      <diagonal/>
    </border>
    <border>
      <left/>
      <right style="medium">
        <color rgb="FFB8792E"/>
      </right>
      <top style="medium">
        <color rgb="FFB8792E"/>
      </top>
      <bottom style="medium">
        <color rgb="FFB8792E"/>
      </bottom>
      <diagonal/>
    </border>
    <border>
      <left style="thin">
        <color rgb="FFC7D2D6"/>
      </left>
      <right/>
      <top style="thin">
        <color rgb="FFC7D2D6"/>
      </top>
      <bottom style="medium">
        <color rgb="FFB8792E"/>
      </bottom>
      <diagonal/>
    </border>
    <border>
      <left/>
      <right/>
      <top style="thin">
        <color rgb="FFC7D2D6"/>
      </top>
      <bottom style="medium">
        <color rgb="FFB8792E"/>
      </bottom>
      <diagonal/>
    </border>
    <border>
      <left/>
      <right style="thin">
        <color rgb="FFC7D2D6"/>
      </right>
      <top style="thin">
        <color rgb="FFC7D2D6"/>
      </top>
      <bottom style="medium">
        <color rgb="FFB8792E"/>
      </bottom>
      <diagonal/>
    </border>
    <border>
      <left/>
      <right style="thin">
        <color rgb="FFC7D2D6"/>
      </right>
      <top/>
      <bottom style="thin">
        <color rgb="FFD8BC86"/>
      </bottom>
      <diagonal/>
    </border>
    <border>
      <left style="thin">
        <color rgb="FFC7D2D6"/>
      </left>
      <right/>
      <top/>
      <bottom style="thin">
        <color rgb="FFC7D2D6"/>
      </bottom>
      <diagonal/>
    </border>
    <border>
      <left/>
      <right/>
      <top/>
      <bottom style="thin">
        <color rgb="FFC7D2D6"/>
      </bottom>
      <diagonal/>
    </border>
    <border>
      <left/>
      <right style="thin">
        <color rgb="FFC7D2D6"/>
      </right>
      <top/>
      <bottom style="thin">
        <color rgb="FFC7D2D6"/>
      </bottom>
      <diagonal/>
    </border>
    <border>
      <left style="thin">
        <color rgb="FFC7D2D6"/>
      </left>
      <right/>
      <top style="thin">
        <color rgb="FFC7D2D6"/>
      </top>
      <bottom style="thin">
        <color rgb="FF0F2E38"/>
      </bottom>
      <diagonal/>
    </border>
    <border>
      <left/>
      <right/>
      <top style="thin">
        <color rgb="FFC7D2D6"/>
      </top>
      <bottom style="thin">
        <color rgb="FF0F2E38"/>
      </bottom>
      <diagonal/>
    </border>
    <border>
      <left/>
      <right style="thin">
        <color rgb="FFC7D2D6"/>
      </right>
      <top style="thin">
        <color rgb="FFC7D2D6"/>
      </top>
      <bottom style="thin">
        <color rgb="FF0F2E38"/>
      </bottom>
      <diagonal/>
    </border>
    <border>
      <left style="thin">
        <color rgb="FFC7D2D6"/>
      </left>
      <right style="thin">
        <color rgb="FFC7D2D6"/>
      </right>
      <top style="thin">
        <color rgb="FFC7D2D6"/>
      </top>
      <bottom style="hair">
        <color rgb="FFC7D2D6"/>
      </bottom>
      <diagonal/>
    </border>
    <border>
      <left style="thin">
        <color rgb="FFC7D2D6"/>
      </left>
      <right style="thin">
        <color rgb="FFC7D2D6"/>
      </right>
      <top/>
      <bottom style="hair">
        <color rgb="FFC7D2D6"/>
      </bottom>
      <diagonal/>
    </border>
  </borders>
  <cellStyleXfs count="1">
    <xf numFmtId="0" fontId="0" fillId="0" borderId="0"/>
  </cellStyleXfs>
  <cellXfs count="95">
    <xf numFmtId="0" fontId="0" fillId="0" borderId="0" xfId="0"/>
    <xf numFmtId="1" fontId="7" fillId="5" borderId="4" xfId="0" applyNumberFormat="1" applyFont="1" applyFill="1" applyBorder="1" applyAlignment="1">
      <alignment horizontal="left" vertical="center" indent="1"/>
    </xf>
    <xf numFmtId="164" fontId="10" fillId="5" borderId="4" xfId="0" applyNumberFormat="1" applyFont="1" applyFill="1" applyBorder="1" applyAlignment="1">
      <alignment horizontal="left" vertical="center" indent="1"/>
    </xf>
    <xf numFmtId="0" fontId="0" fillId="3" borderId="5" xfId="0" applyFill="1" applyBorder="1"/>
    <xf numFmtId="0" fontId="0" fillId="7" borderId="5" xfId="0" applyFill="1" applyBorder="1"/>
    <xf numFmtId="0" fontId="0" fillId="6" borderId="5" xfId="0" applyFill="1" applyBorder="1"/>
    <xf numFmtId="164" fontId="9" fillId="5" borderId="4" xfId="0" applyNumberFormat="1" applyFont="1" applyFill="1" applyBorder="1" applyAlignment="1">
      <alignment horizontal="left" vertical="center" indent="1"/>
    </xf>
    <xf numFmtId="164" fontId="8" fillId="5" borderId="4" xfId="0" applyNumberFormat="1" applyFont="1" applyFill="1" applyBorder="1" applyAlignment="1">
      <alignment horizontal="left" vertical="center" indent="1"/>
    </xf>
    <xf numFmtId="164" fontId="7" fillId="5" borderId="4" xfId="0" applyNumberFormat="1" applyFont="1" applyFill="1" applyBorder="1" applyAlignment="1">
      <alignment horizontal="left" vertical="center" indent="1"/>
    </xf>
    <xf numFmtId="0" fontId="6" fillId="5" borderId="3" xfId="0" applyFont="1" applyFill="1" applyBorder="1" applyAlignment="1">
      <alignment horizontal="left" vertical="center" indent="1"/>
    </xf>
    <xf numFmtId="0" fontId="5" fillId="4" borderId="2" xfId="0" applyFont="1" applyFill="1" applyBorder="1" applyAlignment="1">
      <alignment horizontal="left" vertical="center"/>
    </xf>
    <xf numFmtId="0" fontId="3" fillId="0" borderId="1" xfId="0" applyFont="1" applyBorder="1"/>
    <xf numFmtId="0" fontId="0" fillId="3" borderId="0" xfId="0" applyFill="1"/>
    <xf numFmtId="0" fontId="2" fillId="2" borderId="0" xfId="0" applyFont="1" applyFill="1" applyAlignment="1">
      <alignment horizontal="left" vertical="center" indent="1"/>
    </xf>
    <xf numFmtId="0" fontId="1" fillId="2" borderId="0" xfId="0" applyFont="1" applyFill="1" applyAlignment="1">
      <alignment horizontal="left" vertical="center" indent="1"/>
    </xf>
    <xf numFmtId="0" fontId="4" fillId="0" borderId="0" xfId="0" applyFont="1" applyAlignment="1">
      <alignment horizontal="left" vertical="center"/>
    </xf>
    <xf numFmtId="0" fontId="5" fillId="4" borderId="2" xfId="0" applyFont="1" applyFill="1" applyBorder="1" applyAlignment="1">
      <alignment horizontal="left" vertical="center"/>
    </xf>
    <xf numFmtId="0" fontId="11" fillId="6" borderId="6" xfId="0" applyFont="1" applyFill="1" applyBorder="1" applyAlignment="1">
      <alignment horizontal="left" vertical="center"/>
    </xf>
    <xf numFmtId="0" fontId="11" fillId="6" borderId="7" xfId="0" applyFont="1" applyFill="1" applyBorder="1" applyAlignment="1">
      <alignment horizontal="center" vertical="center"/>
    </xf>
    <xf numFmtId="0" fontId="11" fillId="6" borderId="8" xfId="0" applyFont="1" applyFill="1" applyBorder="1" applyAlignment="1">
      <alignment horizontal="center" vertical="center"/>
    </xf>
    <xf numFmtId="0" fontId="3" fillId="5" borderId="9" xfId="0" applyFont="1" applyFill="1" applyBorder="1" applyAlignment="1">
      <alignment horizontal="left" vertical="center"/>
    </xf>
    <xf numFmtId="164" fontId="5" fillId="5" borderId="10" xfId="0" applyNumberFormat="1" applyFont="1" applyFill="1" applyBorder="1" applyAlignment="1">
      <alignment horizontal="center" vertical="center"/>
    </xf>
    <xf numFmtId="164" fontId="12" fillId="5" borderId="10" xfId="0" applyNumberFormat="1" applyFont="1" applyFill="1" applyBorder="1" applyAlignment="1">
      <alignment horizontal="center" vertical="center"/>
    </xf>
    <xf numFmtId="165" fontId="13" fillId="5" borderId="11" xfId="0" applyNumberFormat="1" applyFont="1" applyFill="1" applyBorder="1" applyAlignment="1">
      <alignment horizontal="center" vertical="center"/>
    </xf>
    <xf numFmtId="0" fontId="14" fillId="9" borderId="9" xfId="0" applyFont="1" applyFill="1" applyBorder="1" applyAlignment="1">
      <alignment horizontal="left" vertical="center"/>
    </xf>
    <xf numFmtId="164" fontId="5" fillId="9" borderId="10" xfId="0" applyNumberFormat="1" applyFont="1" applyFill="1" applyBorder="1" applyAlignment="1">
      <alignment horizontal="center" vertical="center"/>
    </xf>
    <xf numFmtId="164" fontId="12" fillId="9" borderId="10" xfId="0" applyNumberFormat="1" applyFont="1" applyFill="1" applyBorder="1" applyAlignment="1">
      <alignment horizontal="center" vertical="center"/>
    </xf>
    <xf numFmtId="165" fontId="13" fillId="9" borderId="11" xfId="0" applyNumberFormat="1" applyFont="1" applyFill="1" applyBorder="1" applyAlignment="1">
      <alignment horizontal="center" vertical="center"/>
    </xf>
    <xf numFmtId="0" fontId="15" fillId="5" borderId="9" xfId="0" applyFont="1" applyFill="1" applyBorder="1" applyAlignment="1">
      <alignment horizontal="left" vertical="center"/>
    </xf>
    <xf numFmtId="0" fontId="16" fillId="9" borderId="9" xfId="0" applyFont="1" applyFill="1" applyBorder="1" applyAlignment="1">
      <alignment horizontal="left" vertical="center"/>
    </xf>
    <xf numFmtId="0" fontId="17" fillId="10" borderId="12" xfId="0" applyFont="1" applyFill="1" applyBorder="1" applyAlignment="1">
      <alignment horizontal="left" vertical="center"/>
    </xf>
    <xf numFmtId="164" fontId="17" fillId="10" borderId="13" xfId="0" applyNumberFormat="1" applyFont="1" applyFill="1" applyBorder="1" applyAlignment="1">
      <alignment horizontal="center" vertical="center"/>
    </xf>
    <xf numFmtId="165" fontId="17" fillId="10" borderId="14" xfId="0" applyNumberFormat="1" applyFont="1" applyFill="1" applyBorder="1" applyAlignment="1">
      <alignment horizontal="center" vertical="center"/>
    </xf>
    <xf numFmtId="0" fontId="5" fillId="5" borderId="9" xfId="0" applyFont="1" applyFill="1" applyBorder="1" applyAlignment="1">
      <alignment horizontal="left" vertical="center"/>
    </xf>
    <xf numFmtId="164" fontId="12" fillId="5" borderId="11" xfId="0" applyNumberFormat="1" applyFont="1" applyFill="1" applyBorder="1" applyAlignment="1">
      <alignment horizontal="center" vertical="center"/>
    </xf>
    <xf numFmtId="0" fontId="5" fillId="9" borderId="9" xfId="0" applyFont="1" applyFill="1" applyBorder="1" applyAlignment="1">
      <alignment horizontal="left" vertical="center"/>
    </xf>
    <xf numFmtId="164" fontId="12" fillId="9" borderId="11" xfId="0" applyNumberFormat="1" applyFont="1" applyFill="1" applyBorder="1" applyAlignment="1">
      <alignment horizontal="center" vertical="center"/>
    </xf>
    <xf numFmtId="164" fontId="17" fillId="10" borderId="14" xfId="0" applyNumberFormat="1" applyFont="1" applyFill="1" applyBorder="1" applyAlignment="1">
      <alignment horizontal="center" vertical="center"/>
    </xf>
    <xf numFmtId="0" fontId="21" fillId="6" borderId="15" xfId="0" applyFont="1" applyFill="1" applyBorder="1" applyAlignment="1">
      <alignment horizontal="center" vertical="center" wrapText="1"/>
    </xf>
    <xf numFmtId="0" fontId="21" fillId="6" borderId="16" xfId="0" applyFont="1" applyFill="1" applyBorder="1" applyAlignment="1">
      <alignment horizontal="center" vertical="center" wrapText="1"/>
    </xf>
    <xf numFmtId="0" fontId="21" fillId="6" borderId="17" xfId="0" applyFont="1" applyFill="1" applyBorder="1" applyAlignment="1">
      <alignment horizontal="center" vertical="center" wrapText="1"/>
    </xf>
    <xf numFmtId="0" fontId="13" fillId="5" borderId="9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166" fontId="5" fillId="4" borderId="2" xfId="0" applyNumberFormat="1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left" vertical="center"/>
    </xf>
    <xf numFmtId="167" fontId="17" fillId="5" borderId="10" xfId="0" applyNumberFormat="1" applyFont="1" applyFill="1" applyBorder="1" applyAlignment="1">
      <alignment horizontal="center" vertical="center"/>
    </xf>
    <xf numFmtId="0" fontId="4" fillId="4" borderId="18" xfId="0" applyFont="1" applyFill="1" applyBorder="1" applyAlignment="1">
      <alignment horizontal="left" vertical="center"/>
    </xf>
    <xf numFmtId="0" fontId="13" fillId="9" borderId="9" xfId="0" applyFont="1" applyFill="1" applyBorder="1" applyAlignment="1">
      <alignment horizontal="center" vertical="center"/>
    </xf>
    <xf numFmtId="0" fontId="4" fillId="9" borderId="10" xfId="0" applyFont="1" applyFill="1" applyBorder="1" applyAlignment="1">
      <alignment horizontal="left" vertical="center"/>
    </xf>
    <xf numFmtId="167" fontId="17" fillId="9" borderId="10" xfId="0" applyNumberFormat="1" applyFont="1" applyFill="1" applyBorder="1" applyAlignment="1">
      <alignment horizontal="center" vertical="center"/>
    </xf>
    <xf numFmtId="0" fontId="13" fillId="9" borderId="19" xfId="0" applyFont="1" applyFill="1" applyBorder="1" applyAlignment="1">
      <alignment horizontal="center" vertical="center"/>
    </xf>
    <xf numFmtId="0" fontId="5" fillId="4" borderId="20" xfId="0" applyFont="1" applyFill="1" applyBorder="1" applyAlignment="1">
      <alignment horizontal="left" vertical="center"/>
    </xf>
    <xf numFmtId="0" fontId="5" fillId="4" borderId="20" xfId="0" applyFont="1" applyFill="1" applyBorder="1" applyAlignment="1">
      <alignment horizontal="center" vertical="center"/>
    </xf>
    <xf numFmtId="166" fontId="5" fillId="4" borderId="20" xfId="0" applyNumberFormat="1" applyFont="1" applyFill="1" applyBorder="1" applyAlignment="1">
      <alignment horizontal="center" vertical="center"/>
    </xf>
    <xf numFmtId="164" fontId="5" fillId="9" borderId="20" xfId="0" applyNumberFormat="1" applyFont="1" applyFill="1" applyBorder="1" applyAlignment="1">
      <alignment horizontal="center" vertical="center"/>
    </xf>
    <xf numFmtId="0" fontId="4" fillId="9" borderId="20" xfId="0" applyFont="1" applyFill="1" applyBorder="1" applyAlignment="1">
      <alignment horizontal="left" vertical="center"/>
    </xf>
    <xf numFmtId="167" fontId="17" fillId="9" borderId="20" xfId="0" applyNumberFormat="1" applyFont="1" applyFill="1" applyBorder="1" applyAlignment="1">
      <alignment horizontal="center" vertical="center"/>
    </xf>
    <xf numFmtId="164" fontId="12" fillId="9" borderId="20" xfId="0" applyNumberFormat="1" applyFont="1" applyFill="1" applyBorder="1" applyAlignment="1">
      <alignment horizontal="center" vertical="center"/>
    </xf>
    <xf numFmtId="0" fontId="4" fillId="4" borderId="21" xfId="0" applyFont="1" applyFill="1" applyBorder="1" applyAlignment="1">
      <alignment horizontal="left" vertical="center"/>
    </xf>
    <xf numFmtId="0" fontId="0" fillId="6" borderId="12" xfId="0" applyFill="1" applyBorder="1"/>
    <xf numFmtId="164" fontId="22" fillId="6" borderId="13" xfId="0" applyNumberFormat="1" applyFont="1" applyFill="1" applyBorder="1" applyAlignment="1">
      <alignment horizontal="center" vertical="center"/>
    </xf>
    <xf numFmtId="0" fontId="0" fillId="6" borderId="14" xfId="0" applyFill="1" applyBorder="1"/>
    <xf numFmtId="0" fontId="3" fillId="0" borderId="0" xfId="0" applyFont="1"/>
    <xf numFmtId="0" fontId="21" fillId="6" borderId="22" xfId="0" applyFont="1" applyFill="1" applyBorder="1" applyAlignment="1">
      <alignment horizontal="left" vertical="center"/>
    </xf>
    <xf numFmtId="0" fontId="21" fillId="6" borderId="23" xfId="0" applyFont="1" applyFill="1" applyBorder="1" applyAlignment="1">
      <alignment horizontal="left" vertical="center"/>
    </xf>
    <xf numFmtId="0" fontId="21" fillId="6" borderId="23" xfId="0" applyFont="1" applyFill="1" applyBorder="1" applyAlignment="1">
      <alignment horizontal="center" vertical="center"/>
    </xf>
    <xf numFmtId="0" fontId="21" fillId="6" borderId="24" xfId="0" applyFont="1" applyFill="1" applyBorder="1" applyAlignment="1">
      <alignment horizontal="left" vertical="center"/>
    </xf>
    <xf numFmtId="0" fontId="5" fillId="9" borderId="9" xfId="0" applyFont="1" applyFill="1" applyBorder="1" applyAlignment="1">
      <alignment horizontal="left" vertical="center" wrapText="1"/>
    </xf>
    <xf numFmtId="0" fontId="3" fillId="9" borderId="10" xfId="0" applyFont="1" applyFill="1" applyBorder="1" applyAlignment="1">
      <alignment horizontal="left" vertical="center"/>
    </xf>
    <xf numFmtId="0" fontId="4" fillId="9" borderId="11" xfId="0" applyFont="1" applyFill="1" applyBorder="1" applyAlignment="1">
      <alignment horizontal="left" vertical="center" wrapText="1"/>
    </xf>
    <xf numFmtId="0" fontId="5" fillId="9" borderId="25" xfId="0" applyFont="1" applyFill="1" applyBorder="1" applyAlignment="1">
      <alignment horizontal="center" vertical="center"/>
    </xf>
    <xf numFmtId="0" fontId="5" fillId="5" borderId="9" xfId="0" applyFont="1" applyFill="1" applyBorder="1" applyAlignment="1">
      <alignment horizontal="left" vertical="center" wrapText="1"/>
    </xf>
    <xf numFmtId="0" fontId="3" fillId="5" borderId="10" xfId="0" applyFont="1" applyFill="1" applyBorder="1" applyAlignment="1">
      <alignment horizontal="left" vertical="center"/>
    </xf>
    <xf numFmtId="0" fontId="4" fillId="5" borderId="11" xfId="0" applyFont="1" applyFill="1" applyBorder="1" applyAlignment="1">
      <alignment horizontal="left" vertical="center" wrapText="1"/>
    </xf>
    <xf numFmtId="0" fontId="5" fillId="9" borderId="26" xfId="0" applyFont="1" applyFill="1" applyBorder="1" applyAlignment="1">
      <alignment horizontal="center" vertical="center"/>
    </xf>
    <xf numFmtId="0" fontId="5" fillId="9" borderId="5" xfId="0" applyFont="1" applyFill="1" applyBorder="1" applyAlignment="1">
      <alignment horizontal="center" vertical="center"/>
    </xf>
    <xf numFmtId="0" fontId="14" fillId="5" borderId="10" xfId="0" applyFont="1" applyFill="1" applyBorder="1" applyAlignment="1">
      <alignment horizontal="left" vertical="center"/>
    </xf>
    <xf numFmtId="0" fontId="14" fillId="9" borderId="10" xfId="0" applyFont="1" applyFill="1" applyBorder="1" applyAlignment="1">
      <alignment horizontal="left" vertical="center"/>
    </xf>
    <xf numFmtId="0" fontId="15" fillId="9" borderId="10" xfId="0" applyFont="1" applyFill="1" applyBorder="1" applyAlignment="1">
      <alignment horizontal="left" vertical="center"/>
    </xf>
    <xf numFmtId="0" fontId="15" fillId="5" borderId="10" xfId="0" applyFont="1" applyFill="1" applyBorder="1" applyAlignment="1">
      <alignment horizontal="left" vertical="center"/>
    </xf>
    <xf numFmtId="0" fontId="16" fillId="9" borderId="10" xfId="0" applyFont="1" applyFill="1" applyBorder="1" applyAlignment="1">
      <alignment horizontal="left" vertical="center"/>
    </xf>
    <xf numFmtId="0" fontId="16" fillId="5" borderId="10" xfId="0" applyFont="1" applyFill="1" applyBorder="1" applyAlignment="1">
      <alignment horizontal="left" vertical="center"/>
    </xf>
    <xf numFmtId="0" fontId="5" fillId="9" borderId="19" xfId="0" applyFont="1" applyFill="1" applyBorder="1" applyAlignment="1">
      <alignment horizontal="left" vertical="center" wrapText="1"/>
    </xf>
    <xf numFmtId="0" fontId="16" fillId="9" borderId="20" xfId="0" applyFont="1" applyFill="1" applyBorder="1" applyAlignment="1">
      <alignment horizontal="left" vertical="center"/>
    </xf>
    <xf numFmtId="0" fontId="4" fillId="9" borderId="21" xfId="0" applyFont="1" applyFill="1" applyBorder="1" applyAlignment="1">
      <alignment horizontal="left" vertical="center" wrapText="1"/>
    </xf>
    <xf numFmtId="0" fontId="25" fillId="0" borderId="10" xfId="0" applyFont="1" applyBorder="1" applyAlignment="1">
      <alignment horizontal="left" vertical="top"/>
    </xf>
    <xf numFmtId="165" fontId="9" fillId="5" borderId="4" xfId="0" applyNumberFormat="1" applyFont="1" applyFill="1" applyBorder="1" applyAlignment="1">
      <alignment horizontal="left" vertical="center" indent="1"/>
    </xf>
    <xf numFmtId="0" fontId="0" fillId="8" borderId="5" xfId="0" applyFill="1" applyBorder="1"/>
    <xf numFmtId="0" fontId="18" fillId="0" borderId="0" xfId="0" applyFont="1" applyAlignment="1">
      <alignment horizontal="left" vertical="center"/>
    </xf>
    <xf numFmtId="0" fontId="19" fillId="2" borderId="0" xfId="0" applyFont="1" applyFill="1" applyAlignment="1">
      <alignment horizontal="left" vertical="center" indent="1"/>
    </xf>
    <xf numFmtId="0" fontId="20" fillId="0" borderId="0" xfId="0" applyFont="1" applyAlignment="1">
      <alignment horizontal="left" vertical="center" indent="1"/>
    </xf>
    <xf numFmtId="0" fontId="22" fillId="6" borderId="13" xfId="0" applyFont="1" applyFill="1" applyBorder="1" applyAlignment="1">
      <alignment horizontal="left" vertical="center"/>
    </xf>
    <xf numFmtId="0" fontId="23" fillId="6" borderId="13" xfId="0" applyFont="1" applyFill="1" applyBorder="1" applyAlignment="1">
      <alignment horizontal="right" vertical="center"/>
    </xf>
    <xf numFmtId="0" fontId="24" fillId="0" borderId="1" xfId="0" applyFont="1" applyBorder="1"/>
    <xf numFmtId="0" fontId="26" fillId="0" borderId="10" xfId="0" applyFont="1" applyBorder="1" applyAlignment="1">
      <alignment horizontal="left" vertical="top" wrapText="1"/>
    </xf>
  </cellXfs>
  <cellStyles count="1">
    <cellStyle name="Standard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B8792E"/>
      <rgbColor rgb="FF800080"/>
      <rgbColor rgb="FF2E6E7E"/>
      <rgbColor rgb="FFD8BC86"/>
      <rgbColor rgb="FF878787"/>
      <rgbColor rgb="FF7C8B90"/>
      <rgbColor rgb="FF993366"/>
      <rgbColor rgb="FFFCF4E4"/>
      <rgbColor rgb="FFE7ECEE"/>
      <rgbColor rgb="FF660066"/>
      <rgbColor rgb="FFFF8080"/>
      <rgbColor rgb="FF0066CC"/>
      <rgbColor rgb="FFC7D2D6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4F6F7"/>
      <rgbColor rgb="FFF9F9F9"/>
      <rgbColor rgb="FFFFFF99"/>
      <rgbColor rgb="FFD9D9D9"/>
      <rgbColor rgb="FFFF99CC"/>
      <rgbColor rgb="FFCC99FF"/>
      <rgbColor rgb="FFE8D3B0"/>
      <rgbColor rgb="FF3366FF"/>
      <rgbColor rgb="FF33CCCC"/>
      <rgbColor rgb="FF99CC00"/>
      <rgbColor rgb="FFFFCC00"/>
      <rgbColor rgb="FFFF9900"/>
      <rgbColor rgb="FFFF6600"/>
      <rgbColor rgb="FF6C7A80"/>
      <rgbColor rgb="FF9AA6AA"/>
      <rgbColor rgb="FF0F2E38"/>
      <rgbColor rgb="FF339966"/>
      <rgbColor rgb="FF003300"/>
      <rgbColor rgb="FF333300"/>
      <rgbColor rgb="FF993300"/>
      <rgbColor rgb="FF993366"/>
      <rgbColor rgb="FF1C4A5A"/>
      <rgbColor rgb="FF213139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c:style val="2"/>
  <c:chart>
    <c:title>
      <c:tx>
        <c:rich>
          <a:bodyPr rot="0"/>
          <a:lstStyle/>
          <a:p>
            <a:pPr>
              <a:defRPr sz="1800" b="1" strike="noStrike" spc="-1">
                <a:solidFill>
                  <a:srgbClr val="000000"/>
                </a:solidFill>
                <a:latin typeface="Calibri"/>
              </a:defRPr>
            </a:pPr>
            <a:r>
              <a:rPr lang="de-DE" sz="1800" b="1" strike="noStrike" spc="-1">
                <a:solidFill>
                  <a:srgbClr val="000000"/>
                </a:solidFill>
                <a:latin typeface="Calibri"/>
              </a:rPr>
              <a:t>Grundfläche vs. anrechenbare Fläche (m²)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Übersicht!$C$21</c:f>
              <c:strCache>
                <c:ptCount val="1"/>
                <c:pt idx="0">
                  <c:v>Grundfläche</c:v>
                </c:pt>
              </c:strCache>
            </c:strRef>
          </c:tx>
          <c:spPr>
            <a:solidFill>
              <a:srgbClr val="1C4A5A"/>
            </a:solidFill>
            <a:ln w="9360">
              <a:solidFill>
                <a:srgbClr val="F9F9F9"/>
              </a:solidFill>
              <a:round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Übersicht!$B$22:$B$25</c:f>
              <c:strCache>
                <c:ptCount val="4"/>
                <c:pt idx="0">
                  <c:v>Wohnfläche</c:v>
                </c:pt>
                <c:pt idx="1">
                  <c:v>Nutzfläche</c:v>
                </c:pt>
                <c:pt idx="2">
                  <c:v>Verkehrsfläche</c:v>
                </c:pt>
                <c:pt idx="3">
                  <c:v>Technikfläche</c:v>
                </c:pt>
              </c:strCache>
            </c:strRef>
          </c:cat>
          <c:val>
            <c:numRef>
              <c:f>Übersicht!$C$22:$C$25</c:f>
              <c:numCache>
                <c:formatCode>#,##0.00" m²"</c:formatCode>
                <c:ptCount val="4"/>
                <c:pt idx="0">
                  <c:v>129.22999999999999</c:v>
                </c:pt>
                <c:pt idx="1">
                  <c:v>90.38000000000001</c:v>
                </c:pt>
                <c:pt idx="2">
                  <c:v>6.6000000000000005</c:v>
                </c:pt>
                <c:pt idx="3">
                  <c:v>7.5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899-4DD0-B731-643AD6269092}"/>
            </c:ext>
          </c:extLst>
        </c:ser>
        <c:ser>
          <c:idx val="1"/>
          <c:order val="1"/>
          <c:tx>
            <c:strRef>
              <c:f>Übersicht!$D$21</c:f>
              <c:strCache>
                <c:ptCount val="1"/>
                <c:pt idx="0">
                  <c:v>Anrechenbar</c:v>
                </c:pt>
              </c:strCache>
            </c:strRef>
          </c:tx>
          <c:spPr>
            <a:solidFill>
              <a:srgbClr val="B8792E"/>
            </a:solidFill>
            <a:ln w="9360">
              <a:solidFill>
                <a:srgbClr val="F9F9F9"/>
              </a:solidFill>
              <a:round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Übersicht!$B$22:$B$25</c:f>
              <c:strCache>
                <c:ptCount val="4"/>
                <c:pt idx="0">
                  <c:v>Wohnfläche</c:v>
                </c:pt>
                <c:pt idx="1">
                  <c:v>Nutzfläche</c:v>
                </c:pt>
                <c:pt idx="2">
                  <c:v>Verkehrsfläche</c:v>
                </c:pt>
                <c:pt idx="3">
                  <c:v>Technikfläche</c:v>
                </c:pt>
              </c:strCache>
            </c:strRef>
          </c:cat>
          <c:val>
            <c:numRef>
              <c:f>Übersicht!$D$22:$D$25</c:f>
              <c:numCache>
                <c:formatCode>#,##0.00" m²"</c:formatCode>
                <c:ptCount val="4"/>
                <c:pt idx="0">
                  <c:v>111.93000000000002</c:v>
                </c:pt>
                <c:pt idx="1">
                  <c:v>90.38000000000001</c:v>
                </c:pt>
                <c:pt idx="2">
                  <c:v>6.6000000000000005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899-4DD0-B731-643AD62690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0"/>
        <c:axId val="46754794"/>
        <c:axId val="90488319"/>
      </c:barChart>
      <c:catAx>
        <c:axId val="4675479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de-DE"/>
          </a:p>
        </c:txPr>
        <c:crossAx val="90488319"/>
        <c:crosses val="autoZero"/>
        <c:auto val="1"/>
        <c:lblAlgn val="ctr"/>
        <c:lblOffset val="100"/>
        <c:noMultiLvlLbl val="0"/>
      </c:catAx>
      <c:valAx>
        <c:axId val="90488319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numFmt formatCode="#,##0.00&quot; m²&quot;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de-DE"/>
          </a:p>
        </c:txPr>
        <c:crossAx val="46754794"/>
        <c:crosses val="autoZero"/>
        <c:crossBetween val="between"/>
      </c:valAx>
      <c:spPr>
        <a:noFill/>
        <a:ln w="0">
          <a:noFill/>
        </a:ln>
      </c:spPr>
    </c:plotArea>
    <c:legend>
      <c:legendPos val="b"/>
      <c:overlay val="0"/>
      <c:spPr>
        <a:noFill/>
        <a:ln w="0">
          <a:noFill/>
        </a:ln>
      </c:spPr>
      <c:txPr>
        <a:bodyPr/>
        <a:lstStyle/>
        <a:p>
          <a:pPr>
            <a:defRPr sz="1000" b="0" strike="noStrike" spc="-1">
              <a:solidFill>
                <a:srgbClr val="000000"/>
              </a:solidFill>
              <a:latin typeface="Calibri"/>
            </a:defRPr>
          </a:pPr>
          <a:endParaRPr lang="de-DE"/>
        </a:p>
      </c:txPr>
    </c:legend>
    <c:plotVisOnly val="1"/>
    <c:dispBlanksAs val="gap"/>
    <c:showDLblsOverMax val="1"/>
  </c:chart>
  <c:spPr>
    <a:solidFill>
      <a:schemeClr val="accent5">
        <a:lumMod val="20000"/>
        <a:lumOff val="80000"/>
      </a:schemeClr>
    </a:solidFill>
    <a:ln w="9360">
      <a:solidFill>
        <a:srgbClr val="D9D9D9"/>
      </a:solidFill>
      <a:round/>
    </a:ln>
  </c:spPr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19050</xdr:colOff>
      <xdr:row>20</xdr:row>
      <xdr:rowOff>19049</xdr:rowOff>
    </xdr:from>
    <xdr:to>
      <xdr:col>9</xdr:col>
      <xdr:colOff>819150</xdr:colOff>
      <xdr:row>35</xdr:row>
      <xdr:rowOff>28575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1C4A5A"/>
    <pageSetUpPr fitToPage="1"/>
  </sheetPr>
  <dimension ref="B2:J37"/>
  <sheetViews>
    <sheetView showGridLines="0" tabSelected="1" zoomScaleNormal="100" workbookViewId="0">
      <pane ySplit="4" topLeftCell="A5" activePane="bottomLeft" state="frozen"/>
      <selection pane="bottomLeft" activeCell="N47" sqref="N47"/>
    </sheetView>
  </sheetViews>
  <sheetFormatPr baseColWidth="10" defaultColWidth="8.7109375" defaultRowHeight="15" x14ac:dyDescent="0.25"/>
  <cols>
    <col min="1" max="1" width="2.42578125" customWidth="1"/>
    <col min="2" max="10" width="12.42578125" customWidth="1"/>
    <col min="11" max="11" width="2.42578125" customWidth="1"/>
  </cols>
  <sheetData>
    <row r="2" spans="2:10" ht="25.5" customHeight="1" x14ac:dyDescent="0.25">
      <c r="B2" s="14" t="s">
        <v>0</v>
      </c>
      <c r="C2" s="14"/>
      <c r="D2" s="14"/>
      <c r="E2" s="14"/>
      <c r="F2" s="14"/>
      <c r="G2" s="14"/>
      <c r="H2" s="14"/>
      <c r="I2" s="14"/>
      <c r="J2" s="14"/>
    </row>
    <row r="3" spans="2:10" ht="15.75" customHeight="1" x14ac:dyDescent="0.25">
      <c r="B3" s="13" t="s">
        <v>1</v>
      </c>
      <c r="C3" s="13"/>
      <c r="D3" s="13"/>
      <c r="E3" s="13"/>
      <c r="F3" s="13"/>
      <c r="G3" s="13"/>
      <c r="H3" s="13"/>
      <c r="I3" s="13"/>
      <c r="J3" s="13"/>
    </row>
    <row r="4" spans="2:10" ht="3.75" customHeight="1" x14ac:dyDescent="0.25">
      <c r="B4" s="12"/>
      <c r="C4" s="12"/>
      <c r="D4" s="12"/>
      <c r="E4" s="12"/>
      <c r="F4" s="12"/>
      <c r="G4" s="12"/>
      <c r="H4" s="12"/>
      <c r="I4" s="12"/>
      <c r="J4" s="12"/>
    </row>
    <row r="6" spans="2:10" x14ac:dyDescent="0.25">
      <c r="B6" s="11" t="s">
        <v>2</v>
      </c>
      <c r="C6" s="11"/>
      <c r="D6" s="11"/>
      <c r="E6" s="11"/>
      <c r="F6" s="11"/>
      <c r="G6" s="11"/>
      <c r="H6" s="11"/>
      <c r="I6" s="11"/>
      <c r="J6" s="11"/>
    </row>
    <row r="7" spans="2:10" ht="19.5" customHeight="1" x14ac:dyDescent="0.25">
      <c r="B7" s="15" t="s">
        <v>3</v>
      </c>
      <c r="C7" s="10" t="s">
        <v>4</v>
      </c>
      <c r="D7" s="10"/>
      <c r="E7" s="10"/>
      <c r="F7" s="15" t="s">
        <v>5</v>
      </c>
      <c r="G7" s="10" t="s">
        <v>6</v>
      </c>
      <c r="H7" s="10"/>
      <c r="I7" s="10"/>
      <c r="J7" s="10"/>
    </row>
    <row r="8" spans="2:10" ht="19.5" customHeight="1" x14ac:dyDescent="0.25">
      <c r="B8" s="15" t="s">
        <v>7</v>
      </c>
      <c r="C8" s="10" t="s">
        <v>8</v>
      </c>
      <c r="D8" s="10"/>
      <c r="E8" s="10"/>
      <c r="F8" s="15" t="s">
        <v>9</v>
      </c>
      <c r="G8" s="10" t="s">
        <v>10</v>
      </c>
      <c r="H8" s="10"/>
      <c r="I8" s="10"/>
      <c r="J8" s="10"/>
    </row>
    <row r="9" spans="2:10" ht="19.5" customHeight="1" x14ac:dyDescent="0.25">
      <c r="B9" s="15" t="s">
        <v>11</v>
      </c>
      <c r="C9" s="10" t="s">
        <v>12</v>
      </c>
      <c r="D9" s="10"/>
      <c r="E9" s="10"/>
      <c r="F9" s="15" t="s">
        <v>13</v>
      </c>
      <c r="G9" s="10" t="s">
        <v>14</v>
      </c>
      <c r="H9" s="10"/>
      <c r="I9" s="10"/>
      <c r="J9" s="10"/>
    </row>
    <row r="11" spans="2:10" x14ac:dyDescent="0.25">
      <c r="B11" s="11" t="s">
        <v>15</v>
      </c>
      <c r="C11" s="11"/>
      <c r="D11" s="11"/>
      <c r="E11" s="11"/>
      <c r="F11" s="11"/>
      <c r="G11" s="11"/>
      <c r="H11" s="11"/>
      <c r="I11" s="11"/>
      <c r="J11" s="11"/>
    </row>
    <row r="12" spans="2:10" ht="15.75" customHeight="1" x14ac:dyDescent="0.25">
      <c r="B12" s="9" t="s">
        <v>16</v>
      </c>
      <c r="C12" s="9"/>
      <c r="D12" s="9"/>
      <c r="E12" s="9" t="s">
        <v>17</v>
      </c>
      <c r="F12" s="9"/>
      <c r="G12" s="9"/>
      <c r="H12" s="9" t="s">
        <v>18</v>
      </c>
      <c r="I12" s="9"/>
      <c r="J12" s="9"/>
    </row>
    <row r="13" spans="2:10" ht="30" customHeight="1" x14ac:dyDescent="0.25">
      <c r="B13" s="8">
        <f>SUM(Data_Grundflaeche)</f>
        <v>233.70999999999998</v>
      </c>
      <c r="C13" s="8"/>
      <c r="D13" s="8"/>
      <c r="E13" s="7">
        <f>SUMIFS(Data_Anrechenbar,Data_Kategorie,"Wohnfläche")</f>
        <v>111.93000000000002</v>
      </c>
      <c r="F13" s="7"/>
      <c r="G13" s="7"/>
      <c r="H13" s="6">
        <f>SUMIFS(Data_Anrechenbar,Data_Kategorie,"Nutzfläche")</f>
        <v>90.38000000000001</v>
      </c>
      <c r="I13" s="6"/>
      <c r="J13" s="6"/>
    </row>
    <row r="14" spans="2:10" ht="3.75" customHeight="1" x14ac:dyDescent="0.25">
      <c r="B14" s="5"/>
      <c r="C14" s="5"/>
      <c r="D14" s="5"/>
      <c r="E14" s="4"/>
      <c r="F14" s="4"/>
      <c r="G14" s="4"/>
      <c r="H14" s="3"/>
      <c r="I14" s="3"/>
      <c r="J14" s="3"/>
    </row>
    <row r="15" spans="2:10" ht="4.5" customHeight="1" x14ac:dyDescent="0.25"/>
    <row r="16" spans="2:10" ht="15.75" customHeight="1" x14ac:dyDescent="0.25">
      <c r="B16" s="9" t="s">
        <v>19</v>
      </c>
      <c r="C16" s="9"/>
      <c r="D16" s="9"/>
      <c r="E16" s="9" t="s">
        <v>20</v>
      </c>
      <c r="F16" s="9"/>
      <c r="G16" s="9"/>
      <c r="H16" s="9" t="s">
        <v>21</v>
      </c>
      <c r="I16" s="9"/>
      <c r="J16" s="9"/>
    </row>
    <row r="17" spans="2:10" ht="30" customHeight="1" x14ac:dyDescent="0.25">
      <c r="B17" s="2">
        <f>SUMIFS(Data_Anrechenbar,Data_Kategorie,"Verkehrsfläche")+SUMIFS(Data_Anrechenbar,Data_Kategorie,"Technikfläche")</f>
        <v>6.6000000000000005</v>
      </c>
      <c r="C17" s="2"/>
      <c r="D17" s="2"/>
      <c r="E17" s="1">
        <f>COUNTA(Data_Raum)</f>
        <v>18</v>
      </c>
      <c r="F17" s="1"/>
      <c r="G17" s="1"/>
      <c r="H17" s="86">
        <f>IFERROR(SUMIFS(Data_Anrechenbar,Data_Kategorie,"Wohnfläche")/SUMIFS(Data_Grundflaeche,Data_Kategorie,"Wohnfläche"),0)</f>
        <v>0.8661301555366403</v>
      </c>
      <c r="I17" s="86"/>
      <c r="J17" s="86"/>
    </row>
    <row r="18" spans="2:10" ht="3.75" customHeight="1" x14ac:dyDescent="0.25">
      <c r="B18" s="87"/>
      <c r="C18" s="87"/>
      <c r="D18" s="87"/>
      <c r="E18" s="5"/>
      <c r="F18" s="5"/>
      <c r="G18" s="5"/>
      <c r="H18" s="3"/>
      <c r="I18" s="3"/>
      <c r="J18" s="3"/>
    </row>
    <row r="20" spans="2:10" x14ac:dyDescent="0.25">
      <c r="B20" s="11" t="s">
        <v>22</v>
      </c>
      <c r="C20" s="11"/>
      <c r="D20" s="11"/>
      <c r="E20" s="11"/>
      <c r="F20" s="11"/>
      <c r="G20" s="11"/>
      <c r="H20" s="11"/>
      <c r="I20" s="11"/>
      <c r="J20" s="11"/>
    </row>
    <row r="21" spans="2:10" ht="18" customHeight="1" x14ac:dyDescent="0.25">
      <c r="B21" s="17" t="s">
        <v>23</v>
      </c>
      <c r="C21" s="18" t="s">
        <v>24</v>
      </c>
      <c r="D21" s="18" t="s">
        <v>25</v>
      </c>
      <c r="E21" s="19" t="s">
        <v>26</v>
      </c>
    </row>
    <row r="22" spans="2:10" ht="19.5" customHeight="1" x14ac:dyDescent="0.25">
      <c r="B22" s="20" t="s">
        <v>27</v>
      </c>
      <c r="C22" s="21">
        <f>SUMIFS(Data_Grundflaeche,Data_Kategorie,"Wohnfläche")</f>
        <v>129.22999999999999</v>
      </c>
      <c r="D22" s="22">
        <f>SUMIFS(Data_Anrechenbar,Data_Kategorie,"Wohnfläche")</f>
        <v>111.93000000000002</v>
      </c>
      <c r="E22" s="23">
        <f>IFERROR(D22/D26,0)</f>
        <v>0.53578095830740513</v>
      </c>
    </row>
    <row r="23" spans="2:10" ht="19.5" customHeight="1" x14ac:dyDescent="0.25">
      <c r="B23" s="24" t="s">
        <v>28</v>
      </c>
      <c r="C23" s="25">
        <f>SUMIFS(Data_Grundflaeche,Data_Kategorie,"Nutzfläche")</f>
        <v>90.38000000000001</v>
      </c>
      <c r="D23" s="26">
        <f>SUMIFS(Data_Anrechenbar,Data_Kategorie,"Nutzfläche")</f>
        <v>90.38000000000001</v>
      </c>
      <c r="E23" s="27">
        <f>IFERROR(D23/D26,0)</f>
        <v>0.43262648987602315</v>
      </c>
    </row>
    <row r="24" spans="2:10" ht="19.5" customHeight="1" x14ac:dyDescent="0.25">
      <c r="B24" s="28" t="s">
        <v>29</v>
      </c>
      <c r="C24" s="21">
        <f>SUMIFS(Data_Grundflaeche,Data_Kategorie,"Verkehrsfläche")</f>
        <v>6.6000000000000005</v>
      </c>
      <c r="D24" s="22">
        <f>SUMIFS(Data_Anrechenbar,Data_Kategorie,"Verkehrsfläche")</f>
        <v>6.6000000000000005</v>
      </c>
      <c r="E24" s="23">
        <f>IFERROR(D24/D26,0)</f>
        <v>3.159255181657173E-2</v>
      </c>
    </row>
    <row r="25" spans="2:10" ht="19.5" customHeight="1" x14ac:dyDescent="0.25">
      <c r="B25" s="29" t="s">
        <v>30</v>
      </c>
      <c r="C25" s="25">
        <f>SUMIFS(Data_Grundflaeche,Data_Kategorie,"Technikfläche")</f>
        <v>7.5</v>
      </c>
      <c r="D25" s="26">
        <f>SUMIFS(Data_Anrechenbar,Data_Kategorie,"Technikfläche")</f>
        <v>0</v>
      </c>
      <c r="E25" s="27">
        <f>IFERROR(D25/D26,0)</f>
        <v>0</v>
      </c>
    </row>
    <row r="26" spans="2:10" x14ac:dyDescent="0.25">
      <c r="B26" s="30" t="s">
        <v>31</v>
      </c>
      <c r="C26" s="31">
        <f>SUM(C22:C25)</f>
        <v>233.71</v>
      </c>
      <c r="D26" s="31">
        <f>SUM(D22:D25)</f>
        <v>208.91000000000003</v>
      </c>
      <c r="E26" s="32">
        <f>IFERROR(D26/D26,0)</f>
        <v>1</v>
      </c>
    </row>
    <row r="28" spans="2:10" x14ac:dyDescent="0.25">
      <c r="B28" s="11" t="s">
        <v>32</v>
      </c>
      <c r="C28" s="11"/>
      <c r="D28" s="11"/>
      <c r="E28" s="11"/>
      <c r="F28" s="11"/>
      <c r="G28" s="11"/>
      <c r="H28" s="11"/>
      <c r="I28" s="11"/>
      <c r="J28" s="11"/>
    </row>
    <row r="29" spans="2:10" ht="18" customHeight="1" x14ac:dyDescent="0.25">
      <c r="B29" s="17" t="s">
        <v>33</v>
      </c>
      <c r="C29" s="18" t="s">
        <v>24</v>
      </c>
      <c r="D29" s="19" t="s">
        <v>25</v>
      </c>
    </row>
    <row r="30" spans="2:10" ht="18.75" customHeight="1" x14ac:dyDescent="0.25">
      <c r="B30" s="33" t="str">
        <f>'Faktoren &amp; Hinweise'!$G$8</f>
        <v>KG</v>
      </c>
      <c r="C30" s="21">
        <f>SUMIFS(Data_Grundflaeche,Data_Geschoss,B30)</f>
        <v>21.9</v>
      </c>
      <c r="D30" s="34">
        <f>SUMIFS(Data_Anrechenbar,Data_Geschoss,B30)</f>
        <v>14.4</v>
      </c>
    </row>
    <row r="31" spans="2:10" ht="18.75" customHeight="1" x14ac:dyDescent="0.25">
      <c r="B31" s="35" t="str">
        <f>'Faktoren &amp; Hinweise'!$G$9</f>
        <v>EG</v>
      </c>
      <c r="C31" s="25">
        <f>SUMIFS(Data_Grundflaeche,Data_Geschoss,B31)</f>
        <v>73.3</v>
      </c>
      <c r="D31" s="36">
        <f>SUMIFS(Data_Anrechenbar,Data_Geschoss,B31)</f>
        <v>73.3</v>
      </c>
    </row>
    <row r="32" spans="2:10" ht="18.75" customHeight="1" x14ac:dyDescent="0.25">
      <c r="B32" s="33" t="str">
        <f>'Faktoren &amp; Hinweise'!$G$10</f>
        <v>1. OG</v>
      </c>
      <c r="C32" s="21">
        <f>SUMIFS(Data_Grundflaeche,Data_Geschoss,B32)</f>
        <v>63.550000000000004</v>
      </c>
      <c r="D32" s="34">
        <f>SUMIFS(Data_Anrechenbar,Data_Geschoss,B32)</f>
        <v>59.35</v>
      </c>
    </row>
    <row r="33" spans="2:10" ht="18.75" customHeight="1" x14ac:dyDescent="0.25">
      <c r="B33" s="35" t="str">
        <f>'Faktoren &amp; Hinweise'!$G$11</f>
        <v>2. OG</v>
      </c>
      <c r="C33" s="25">
        <f>SUMIFS(Data_Grundflaeche,Data_Geschoss,B33)</f>
        <v>48.160000000000004</v>
      </c>
      <c r="D33" s="36">
        <f>SUMIFS(Data_Anrechenbar,Data_Geschoss,B33)</f>
        <v>45.46</v>
      </c>
    </row>
    <row r="34" spans="2:10" ht="18.75" customHeight="1" x14ac:dyDescent="0.25">
      <c r="B34" s="33" t="str">
        <f>'Faktoren &amp; Hinweise'!$G$12</f>
        <v>DG</v>
      </c>
      <c r="C34" s="21">
        <f>SUMIFS(Data_Grundflaeche,Data_Geschoss,B34)</f>
        <v>26.8</v>
      </c>
      <c r="D34" s="34">
        <f>SUMIFS(Data_Anrechenbar,Data_Geschoss,B34)</f>
        <v>16.399999999999999</v>
      </c>
    </row>
    <row r="35" spans="2:10" x14ac:dyDescent="0.25">
      <c r="B35" s="30" t="s">
        <v>31</v>
      </c>
      <c r="C35" s="31">
        <f>SUM(C30:C34)</f>
        <v>233.71</v>
      </c>
      <c r="D35" s="37">
        <f>SUM(D30:D34)</f>
        <v>208.91000000000003</v>
      </c>
    </row>
    <row r="37" spans="2:10" x14ac:dyDescent="0.25">
      <c r="B37" s="88" t="s">
        <v>34</v>
      </c>
      <c r="C37" s="88"/>
      <c r="D37" s="88"/>
      <c r="E37" s="88"/>
      <c r="F37" s="88"/>
      <c r="G37" s="88"/>
      <c r="H37" s="88"/>
      <c r="I37" s="88"/>
      <c r="J37" s="88"/>
    </row>
  </sheetData>
  <mergeCells count="32">
    <mergeCell ref="B20:J20"/>
    <mergeCell ref="B28:J28"/>
    <mergeCell ref="B37:J37"/>
    <mergeCell ref="B17:D17"/>
    <mergeCell ref="E17:G17"/>
    <mergeCell ref="H17:J17"/>
    <mergeCell ref="B18:D18"/>
    <mergeCell ref="E18:G18"/>
    <mergeCell ref="H18:J18"/>
    <mergeCell ref="B14:D14"/>
    <mergeCell ref="E14:G14"/>
    <mergeCell ref="H14:J14"/>
    <mergeCell ref="B16:D16"/>
    <mergeCell ref="E16:G16"/>
    <mergeCell ref="H16:J16"/>
    <mergeCell ref="B12:D12"/>
    <mergeCell ref="E12:G12"/>
    <mergeCell ref="H12:J12"/>
    <mergeCell ref="B13:D13"/>
    <mergeCell ref="E13:G13"/>
    <mergeCell ref="H13:J13"/>
    <mergeCell ref="C8:E8"/>
    <mergeCell ref="G8:J8"/>
    <mergeCell ref="C9:E9"/>
    <mergeCell ref="G9:J9"/>
    <mergeCell ref="B11:J11"/>
    <mergeCell ref="B2:J2"/>
    <mergeCell ref="B3:J3"/>
    <mergeCell ref="B4:J4"/>
    <mergeCell ref="B6:J6"/>
    <mergeCell ref="C7:E7"/>
    <mergeCell ref="G7:J7"/>
  </mergeCells>
  <pageMargins left="0.3" right="0.3" top="0.45" bottom="0.45" header="0.511811023622047" footer="0.511811023622047"/>
  <pageSetup fitToHeight="0" orientation="landscape" horizontalDpi="300" verticalDpi="30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1C4A5A"/>
    <pageSetUpPr fitToPage="1"/>
  </sheetPr>
  <dimension ref="A2:K48"/>
  <sheetViews>
    <sheetView showGridLines="0" zoomScaleNormal="100" workbookViewId="0">
      <pane ySplit="7" topLeftCell="A8" activePane="bottomLeft" state="frozen"/>
      <selection pane="bottomLeft"/>
    </sheetView>
  </sheetViews>
  <sheetFormatPr baseColWidth="10" defaultColWidth="8.7109375" defaultRowHeight="15" x14ac:dyDescent="0.25"/>
  <cols>
    <col min="1" max="1" width="6" customWidth="1"/>
    <col min="2" max="2" width="26" customWidth="1"/>
    <col min="3" max="3" width="9" customWidth="1"/>
    <col min="4" max="5" width="11" customWidth="1"/>
    <col min="6" max="6" width="15" customWidth="1"/>
    <col min="7" max="7" width="30" customWidth="1"/>
    <col min="8" max="8" width="22" customWidth="1"/>
    <col min="9" max="9" width="9" customWidth="1"/>
    <col min="10" max="10" width="16" customWidth="1"/>
    <col min="11" max="11" width="24" customWidth="1"/>
  </cols>
  <sheetData>
    <row r="2" spans="1:11" x14ac:dyDescent="0.25">
      <c r="A2" s="89" t="s">
        <v>35</v>
      </c>
      <c r="B2" s="89"/>
      <c r="C2" s="89"/>
      <c r="D2" s="89"/>
      <c r="E2" s="89"/>
      <c r="F2" s="89"/>
      <c r="G2" s="89"/>
      <c r="H2" s="89"/>
      <c r="I2" s="89"/>
      <c r="J2" s="89"/>
      <c r="K2" s="89"/>
    </row>
    <row r="3" spans="1:11" x14ac:dyDescent="0.25">
      <c r="A3" s="89"/>
      <c r="B3" s="89"/>
      <c r="C3" s="89"/>
      <c r="D3" s="89"/>
      <c r="E3" s="89"/>
      <c r="F3" s="89"/>
      <c r="G3" s="89"/>
      <c r="H3" s="89"/>
      <c r="I3" s="89"/>
      <c r="J3" s="89"/>
      <c r="K3" s="89"/>
    </row>
    <row r="4" spans="1:11" ht="3.75" customHeight="1" x14ac:dyDescent="0.25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18" customHeight="1" x14ac:dyDescent="0.25">
      <c r="A5" s="90" t="s">
        <v>36</v>
      </c>
      <c r="B5" s="90"/>
      <c r="C5" s="90"/>
      <c r="D5" s="90"/>
      <c r="E5" s="90"/>
      <c r="F5" s="90"/>
      <c r="G5" s="90"/>
      <c r="H5" s="90"/>
      <c r="I5" s="90"/>
      <c r="J5" s="90"/>
      <c r="K5" s="90"/>
    </row>
    <row r="7" spans="1:11" ht="30" customHeight="1" x14ac:dyDescent="0.25">
      <c r="A7" s="38" t="s">
        <v>37</v>
      </c>
      <c r="B7" s="39" t="s">
        <v>38</v>
      </c>
      <c r="C7" s="39" t="s">
        <v>33</v>
      </c>
      <c r="D7" s="39" t="s">
        <v>39</v>
      </c>
      <c r="E7" s="39" t="s">
        <v>40</v>
      </c>
      <c r="F7" s="39" t="s">
        <v>24</v>
      </c>
      <c r="G7" s="39" t="s">
        <v>41</v>
      </c>
      <c r="H7" s="39" t="s">
        <v>23</v>
      </c>
      <c r="I7" s="39" t="s">
        <v>42</v>
      </c>
      <c r="J7" s="39" t="s">
        <v>25</v>
      </c>
      <c r="K7" s="40" t="s">
        <v>43</v>
      </c>
    </row>
    <row r="8" spans="1:11" ht="21" customHeight="1" x14ac:dyDescent="0.25">
      <c r="A8" s="41">
        <f t="shared" ref="A8:A47" si="0">IF($B8="","",ROW()-7)</f>
        <v>1</v>
      </c>
      <c r="B8" s="16" t="s">
        <v>44</v>
      </c>
      <c r="C8" s="42" t="s">
        <v>45</v>
      </c>
      <c r="D8" s="43">
        <v>8.5</v>
      </c>
      <c r="E8" s="43">
        <v>6.2</v>
      </c>
      <c r="F8" s="21">
        <f t="shared" ref="F8:F47" si="1">IF(OR($D8="",$E8=""),"",$D8*$E8)</f>
        <v>52.7</v>
      </c>
      <c r="G8" s="16" t="s">
        <v>46</v>
      </c>
      <c r="H8" s="44" t="str">
        <f t="shared" ref="H8:H47" si="2">IFERROR(INDEX(Kat_Kat,MATCH($G8,Kat_Bez,0)),"")</f>
        <v>Nutzfläche</v>
      </c>
      <c r="I8" s="45">
        <f t="shared" ref="I8:I47" si="3">IFERROR(INDEX(Kat_Faktor,MATCH($G8,Kat_Bez,0)),"")</f>
        <v>1</v>
      </c>
      <c r="J8" s="22">
        <f t="shared" ref="J8:J47" si="4">IF(OR($F8="",$I8=""),"",$F8*$I8)</f>
        <v>52.7</v>
      </c>
      <c r="K8" s="46" t="s">
        <v>47</v>
      </c>
    </row>
    <row r="9" spans="1:11" ht="21" customHeight="1" x14ac:dyDescent="0.25">
      <c r="A9" s="47">
        <f t="shared" si="0"/>
        <v>2</v>
      </c>
      <c r="B9" s="16" t="s">
        <v>48</v>
      </c>
      <c r="C9" s="42" t="s">
        <v>45</v>
      </c>
      <c r="D9" s="43">
        <v>4</v>
      </c>
      <c r="E9" s="43">
        <v>3.5</v>
      </c>
      <c r="F9" s="25">
        <f t="shared" si="1"/>
        <v>14</v>
      </c>
      <c r="G9" s="16" t="s">
        <v>49</v>
      </c>
      <c r="H9" s="48" t="str">
        <f t="shared" si="2"/>
        <v>Nutzfläche</v>
      </c>
      <c r="I9" s="49">
        <f t="shared" si="3"/>
        <v>1</v>
      </c>
      <c r="J9" s="26">
        <f t="shared" si="4"/>
        <v>14</v>
      </c>
      <c r="K9" s="46" t="s">
        <v>50</v>
      </c>
    </row>
    <row r="10" spans="1:11" ht="21" customHeight="1" x14ac:dyDescent="0.25">
      <c r="A10" s="41">
        <f t="shared" si="0"/>
        <v>3</v>
      </c>
      <c r="B10" s="16" t="s">
        <v>51</v>
      </c>
      <c r="C10" s="42" t="s">
        <v>45</v>
      </c>
      <c r="D10" s="43">
        <v>3</v>
      </c>
      <c r="E10" s="43">
        <v>2.2000000000000002</v>
      </c>
      <c r="F10" s="21">
        <f t="shared" si="1"/>
        <v>6.6000000000000005</v>
      </c>
      <c r="G10" s="16" t="s">
        <v>52</v>
      </c>
      <c r="H10" s="44" t="str">
        <f t="shared" si="2"/>
        <v>Verkehrsfläche</v>
      </c>
      <c r="I10" s="45">
        <f t="shared" si="3"/>
        <v>1</v>
      </c>
      <c r="J10" s="22">
        <f t="shared" si="4"/>
        <v>6.6000000000000005</v>
      </c>
      <c r="K10" s="46" t="s">
        <v>53</v>
      </c>
    </row>
    <row r="11" spans="1:11" ht="21" customHeight="1" x14ac:dyDescent="0.25">
      <c r="A11" s="47">
        <f t="shared" si="0"/>
        <v>4</v>
      </c>
      <c r="B11" s="16" t="s">
        <v>54</v>
      </c>
      <c r="C11" s="42" t="s">
        <v>55</v>
      </c>
      <c r="D11" s="43">
        <v>5.2</v>
      </c>
      <c r="E11" s="43">
        <v>4.3</v>
      </c>
      <c r="F11" s="25">
        <f t="shared" si="1"/>
        <v>22.36</v>
      </c>
      <c r="G11" s="16" t="s">
        <v>56</v>
      </c>
      <c r="H11" s="48" t="str">
        <f t="shared" si="2"/>
        <v>Wohnfläche</v>
      </c>
      <c r="I11" s="49">
        <f t="shared" si="3"/>
        <v>1</v>
      </c>
      <c r="J11" s="26">
        <f t="shared" si="4"/>
        <v>22.36</v>
      </c>
      <c r="K11" s="46"/>
    </row>
    <row r="12" spans="1:11" ht="21" customHeight="1" x14ac:dyDescent="0.25">
      <c r="A12" s="41">
        <f t="shared" si="0"/>
        <v>5</v>
      </c>
      <c r="B12" s="16" t="s">
        <v>57</v>
      </c>
      <c r="C12" s="42" t="s">
        <v>55</v>
      </c>
      <c r="D12" s="43">
        <v>3.4</v>
      </c>
      <c r="E12" s="43">
        <v>2.8</v>
      </c>
      <c r="F12" s="21">
        <f t="shared" si="1"/>
        <v>9.52</v>
      </c>
      <c r="G12" s="16" t="s">
        <v>57</v>
      </c>
      <c r="H12" s="44" t="str">
        <f t="shared" si="2"/>
        <v>Wohnfläche</v>
      </c>
      <c r="I12" s="45">
        <f t="shared" si="3"/>
        <v>1</v>
      </c>
      <c r="J12" s="22">
        <f t="shared" si="4"/>
        <v>9.52</v>
      </c>
      <c r="K12" s="46"/>
    </row>
    <row r="13" spans="1:11" ht="21" customHeight="1" x14ac:dyDescent="0.25">
      <c r="A13" s="47">
        <f t="shared" si="0"/>
        <v>6</v>
      </c>
      <c r="B13" s="16" t="s">
        <v>58</v>
      </c>
      <c r="C13" s="42" t="s">
        <v>55</v>
      </c>
      <c r="D13" s="43">
        <v>4.0999999999999996</v>
      </c>
      <c r="E13" s="43">
        <v>3.6</v>
      </c>
      <c r="F13" s="25">
        <f t="shared" si="1"/>
        <v>14.76</v>
      </c>
      <c r="G13" s="16" t="s">
        <v>56</v>
      </c>
      <c r="H13" s="48" t="str">
        <f t="shared" si="2"/>
        <v>Wohnfläche</v>
      </c>
      <c r="I13" s="49">
        <f t="shared" si="3"/>
        <v>1</v>
      </c>
      <c r="J13" s="26">
        <f t="shared" si="4"/>
        <v>14.76</v>
      </c>
      <c r="K13" s="46"/>
    </row>
    <row r="14" spans="1:11" ht="21" customHeight="1" x14ac:dyDescent="0.25">
      <c r="A14" s="41">
        <f t="shared" si="0"/>
        <v>7</v>
      </c>
      <c r="B14" s="16" t="s">
        <v>59</v>
      </c>
      <c r="C14" s="42" t="s">
        <v>55</v>
      </c>
      <c r="D14" s="43">
        <v>2.6</v>
      </c>
      <c r="E14" s="43">
        <v>2.1</v>
      </c>
      <c r="F14" s="21">
        <f t="shared" si="1"/>
        <v>5.4600000000000009</v>
      </c>
      <c r="G14" s="16" t="s">
        <v>60</v>
      </c>
      <c r="H14" s="44" t="str">
        <f t="shared" si="2"/>
        <v>Wohnfläche</v>
      </c>
      <c r="I14" s="45">
        <f t="shared" si="3"/>
        <v>1</v>
      </c>
      <c r="J14" s="22">
        <f t="shared" si="4"/>
        <v>5.4600000000000009</v>
      </c>
      <c r="K14" s="46"/>
    </row>
    <row r="15" spans="1:11" ht="21" customHeight="1" x14ac:dyDescent="0.25">
      <c r="A15" s="47">
        <f t="shared" si="0"/>
        <v>8</v>
      </c>
      <c r="B15" s="16" t="s">
        <v>61</v>
      </c>
      <c r="C15" s="42" t="s">
        <v>55</v>
      </c>
      <c r="D15" s="43">
        <v>4.5</v>
      </c>
      <c r="E15" s="43">
        <v>1.3</v>
      </c>
      <c r="F15" s="25">
        <f t="shared" si="1"/>
        <v>5.8500000000000005</v>
      </c>
      <c r="G15" s="16" t="s">
        <v>62</v>
      </c>
      <c r="H15" s="48" t="str">
        <f t="shared" si="2"/>
        <v>Wohnfläche</v>
      </c>
      <c r="I15" s="49">
        <f t="shared" si="3"/>
        <v>1</v>
      </c>
      <c r="J15" s="26">
        <f t="shared" si="4"/>
        <v>5.8500000000000005</v>
      </c>
      <c r="K15" s="46"/>
    </row>
    <row r="16" spans="1:11" ht="21" customHeight="1" x14ac:dyDescent="0.25">
      <c r="A16" s="41">
        <f t="shared" si="0"/>
        <v>9</v>
      </c>
      <c r="B16" s="16" t="s">
        <v>63</v>
      </c>
      <c r="C16" s="42" t="s">
        <v>55</v>
      </c>
      <c r="D16" s="43">
        <v>3.5</v>
      </c>
      <c r="E16" s="43">
        <v>1.6</v>
      </c>
      <c r="F16" s="21">
        <f t="shared" si="1"/>
        <v>5.6000000000000005</v>
      </c>
      <c r="G16" s="16" t="s">
        <v>64</v>
      </c>
      <c r="H16" s="44" t="str">
        <f t="shared" si="2"/>
        <v>Wohnfläche</v>
      </c>
      <c r="I16" s="45">
        <f t="shared" si="3"/>
        <v>0.25</v>
      </c>
      <c r="J16" s="22">
        <f t="shared" si="4"/>
        <v>1.4000000000000001</v>
      </c>
      <c r="K16" s="46" t="s">
        <v>65</v>
      </c>
    </row>
    <row r="17" spans="1:11" ht="21" customHeight="1" x14ac:dyDescent="0.25">
      <c r="A17" s="47">
        <f t="shared" si="0"/>
        <v>10</v>
      </c>
      <c r="B17" s="16" t="s">
        <v>66</v>
      </c>
      <c r="C17" s="42" t="s">
        <v>67</v>
      </c>
      <c r="D17" s="43">
        <v>5.2</v>
      </c>
      <c r="E17" s="43">
        <v>4.3</v>
      </c>
      <c r="F17" s="25">
        <f t="shared" si="1"/>
        <v>22.36</v>
      </c>
      <c r="G17" s="16" t="s">
        <v>56</v>
      </c>
      <c r="H17" s="48" t="str">
        <f t="shared" si="2"/>
        <v>Wohnfläche</v>
      </c>
      <c r="I17" s="49">
        <f t="shared" si="3"/>
        <v>1</v>
      </c>
      <c r="J17" s="26">
        <f t="shared" si="4"/>
        <v>22.36</v>
      </c>
      <c r="K17" s="46"/>
    </row>
    <row r="18" spans="1:11" ht="21" customHeight="1" x14ac:dyDescent="0.25">
      <c r="A18" s="41">
        <f t="shared" si="0"/>
        <v>11</v>
      </c>
      <c r="B18" s="16" t="s">
        <v>68</v>
      </c>
      <c r="C18" s="42" t="s">
        <v>67</v>
      </c>
      <c r="D18" s="43">
        <v>3.8</v>
      </c>
      <c r="E18" s="43">
        <v>3.4</v>
      </c>
      <c r="F18" s="21">
        <f t="shared" si="1"/>
        <v>12.92</v>
      </c>
      <c r="G18" s="16" t="s">
        <v>56</v>
      </c>
      <c r="H18" s="44" t="str">
        <f t="shared" si="2"/>
        <v>Wohnfläche</v>
      </c>
      <c r="I18" s="45">
        <f t="shared" si="3"/>
        <v>1</v>
      </c>
      <c r="J18" s="22">
        <f t="shared" si="4"/>
        <v>12.92</v>
      </c>
      <c r="K18" s="46"/>
    </row>
    <row r="19" spans="1:11" ht="21" customHeight="1" x14ac:dyDescent="0.25">
      <c r="A19" s="47">
        <f t="shared" si="0"/>
        <v>12</v>
      </c>
      <c r="B19" s="16" t="s">
        <v>69</v>
      </c>
      <c r="C19" s="42" t="s">
        <v>67</v>
      </c>
      <c r="D19" s="43">
        <v>3.2</v>
      </c>
      <c r="E19" s="43">
        <v>2.9</v>
      </c>
      <c r="F19" s="25">
        <f t="shared" si="1"/>
        <v>9.2799999999999994</v>
      </c>
      <c r="G19" s="16" t="s">
        <v>70</v>
      </c>
      <c r="H19" s="48" t="str">
        <f t="shared" si="2"/>
        <v>Nutzfläche</v>
      </c>
      <c r="I19" s="49">
        <f t="shared" si="3"/>
        <v>1</v>
      </c>
      <c r="J19" s="26">
        <f t="shared" si="4"/>
        <v>9.2799999999999994</v>
      </c>
      <c r="K19" s="46" t="s">
        <v>71</v>
      </c>
    </row>
    <row r="20" spans="1:11" ht="21" customHeight="1" x14ac:dyDescent="0.25">
      <c r="A20" s="41">
        <f t="shared" si="0"/>
        <v>13</v>
      </c>
      <c r="B20" s="16" t="s">
        <v>72</v>
      </c>
      <c r="C20" s="42" t="s">
        <v>67</v>
      </c>
      <c r="D20" s="43">
        <v>2.4</v>
      </c>
      <c r="E20" s="43">
        <v>1.5</v>
      </c>
      <c r="F20" s="21">
        <f t="shared" si="1"/>
        <v>3.5999999999999996</v>
      </c>
      <c r="G20" s="16" t="s">
        <v>72</v>
      </c>
      <c r="H20" s="44" t="str">
        <f t="shared" si="2"/>
        <v>Wohnfläche</v>
      </c>
      <c r="I20" s="45">
        <f t="shared" si="3"/>
        <v>0.25</v>
      </c>
      <c r="J20" s="22">
        <f t="shared" si="4"/>
        <v>0.89999999999999991</v>
      </c>
      <c r="K20" s="46" t="s">
        <v>65</v>
      </c>
    </row>
    <row r="21" spans="1:11" ht="21" customHeight="1" x14ac:dyDescent="0.25">
      <c r="A21" s="47">
        <f t="shared" si="0"/>
        <v>14</v>
      </c>
      <c r="B21" s="16" t="s">
        <v>73</v>
      </c>
      <c r="C21" s="42" t="s">
        <v>74</v>
      </c>
      <c r="D21" s="43">
        <v>4</v>
      </c>
      <c r="E21" s="43">
        <v>3</v>
      </c>
      <c r="F21" s="25">
        <f t="shared" si="1"/>
        <v>12</v>
      </c>
      <c r="G21" s="16" t="s">
        <v>56</v>
      </c>
      <c r="H21" s="48" t="str">
        <f t="shared" si="2"/>
        <v>Wohnfläche</v>
      </c>
      <c r="I21" s="49">
        <f t="shared" si="3"/>
        <v>1</v>
      </c>
      <c r="J21" s="26">
        <f t="shared" si="4"/>
        <v>12</v>
      </c>
      <c r="K21" s="46"/>
    </row>
    <row r="22" spans="1:11" ht="21" customHeight="1" x14ac:dyDescent="0.25">
      <c r="A22" s="41">
        <f t="shared" si="0"/>
        <v>15</v>
      </c>
      <c r="B22" s="16" t="s">
        <v>75</v>
      </c>
      <c r="C22" s="42" t="s">
        <v>74</v>
      </c>
      <c r="D22" s="43">
        <v>4</v>
      </c>
      <c r="E22" s="43">
        <v>2.2000000000000002</v>
      </c>
      <c r="F22" s="21">
        <f t="shared" si="1"/>
        <v>8.8000000000000007</v>
      </c>
      <c r="G22" s="16" t="s">
        <v>76</v>
      </c>
      <c r="H22" s="44" t="str">
        <f t="shared" si="2"/>
        <v>Wohnfläche</v>
      </c>
      <c r="I22" s="45">
        <f t="shared" si="3"/>
        <v>0.5</v>
      </c>
      <c r="J22" s="22">
        <f t="shared" si="4"/>
        <v>4.4000000000000004</v>
      </c>
      <c r="K22" s="46" t="s">
        <v>77</v>
      </c>
    </row>
    <row r="23" spans="1:11" ht="21" customHeight="1" x14ac:dyDescent="0.25">
      <c r="A23" s="47">
        <f t="shared" si="0"/>
        <v>16</v>
      </c>
      <c r="B23" s="16" t="s">
        <v>78</v>
      </c>
      <c r="C23" s="42" t="s">
        <v>74</v>
      </c>
      <c r="D23" s="43">
        <v>4</v>
      </c>
      <c r="E23" s="43">
        <v>1.5</v>
      </c>
      <c r="F23" s="25">
        <f t="shared" si="1"/>
        <v>6</v>
      </c>
      <c r="G23" s="16" t="s">
        <v>79</v>
      </c>
      <c r="H23" s="48" t="str">
        <f t="shared" si="2"/>
        <v>Wohnfläche</v>
      </c>
      <c r="I23" s="49">
        <f t="shared" si="3"/>
        <v>0</v>
      </c>
      <c r="J23" s="26">
        <f t="shared" si="4"/>
        <v>0</v>
      </c>
      <c r="K23" s="46" t="s">
        <v>80</v>
      </c>
    </row>
    <row r="24" spans="1:11" ht="21" customHeight="1" x14ac:dyDescent="0.25">
      <c r="A24" s="41">
        <f t="shared" si="0"/>
        <v>17</v>
      </c>
      <c r="B24" s="16" t="s">
        <v>81</v>
      </c>
      <c r="C24" s="42" t="s">
        <v>82</v>
      </c>
      <c r="D24" s="43">
        <v>3</v>
      </c>
      <c r="E24" s="43">
        <v>2.5</v>
      </c>
      <c r="F24" s="21">
        <f t="shared" si="1"/>
        <v>7.5</v>
      </c>
      <c r="G24" s="16" t="s">
        <v>83</v>
      </c>
      <c r="H24" s="44" t="str">
        <f t="shared" si="2"/>
        <v>Technikfläche</v>
      </c>
      <c r="I24" s="45">
        <f t="shared" si="3"/>
        <v>0</v>
      </c>
      <c r="J24" s="22">
        <f t="shared" si="4"/>
        <v>0</v>
      </c>
      <c r="K24" s="46"/>
    </row>
    <row r="25" spans="1:11" ht="21" customHeight="1" x14ac:dyDescent="0.25">
      <c r="A25" s="47">
        <f t="shared" si="0"/>
        <v>18</v>
      </c>
      <c r="B25" s="16" t="s">
        <v>84</v>
      </c>
      <c r="C25" s="42" t="s">
        <v>82</v>
      </c>
      <c r="D25" s="43">
        <v>4.5</v>
      </c>
      <c r="E25" s="43">
        <v>3.2</v>
      </c>
      <c r="F25" s="25">
        <f t="shared" si="1"/>
        <v>14.4</v>
      </c>
      <c r="G25" s="16" t="s">
        <v>85</v>
      </c>
      <c r="H25" s="48" t="str">
        <f t="shared" si="2"/>
        <v>Nutzfläche</v>
      </c>
      <c r="I25" s="49">
        <f t="shared" si="3"/>
        <v>1</v>
      </c>
      <c r="J25" s="26">
        <f t="shared" si="4"/>
        <v>14.4</v>
      </c>
      <c r="K25" s="46" t="s">
        <v>28</v>
      </c>
    </row>
    <row r="26" spans="1:11" ht="21" customHeight="1" x14ac:dyDescent="0.25">
      <c r="A26" s="41" t="str">
        <f t="shared" si="0"/>
        <v/>
      </c>
      <c r="B26" s="16"/>
      <c r="C26" s="42"/>
      <c r="D26" s="43"/>
      <c r="E26" s="43"/>
      <c r="F26" s="21" t="str">
        <f t="shared" si="1"/>
        <v/>
      </c>
      <c r="G26" s="16"/>
      <c r="H26" s="44" t="str">
        <f t="shared" si="2"/>
        <v/>
      </c>
      <c r="I26" s="45" t="str">
        <f t="shared" si="3"/>
        <v/>
      </c>
      <c r="J26" s="22" t="str">
        <f t="shared" si="4"/>
        <v/>
      </c>
      <c r="K26" s="46"/>
    </row>
    <row r="27" spans="1:11" ht="21" customHeight="1" x14ac:dyDescent="0.25">
      <c r="A27" s="47" t="str">
        <f t="shared" si="0"/>
        <v/>
      </c>
      <c r="B27" s="16"/>
      <c r="C27" s="42"/>
      <c r="D27" s="43"/>
      <c r="E27" s="43"/>
      <c r="F27" s="25" t="str">
        <f t="shared" si="1"/>
        <v/>
      </c>
      <c r="G27" s="16"/>
      <c r="H27" s="48" t="str">
        <f t="shared" si="2"/>
        <v/>
      </c>
      <c r="I27" s="49" t="str">
        <f t="shared" si="3"/>
        <v/>
      </c>
      <c r="J27" s="26" t="str">
        <f t="shared" si="4"/>
        <v/>
      </c>
      <c r="K27" s="46"/>
    </row>
    <row r="28" spans="1:11" ht="21" customHeight="1" x14ac:dyDescent="0.25">
      <c r="A28" s="41" t="str">
        <f t="shared" si="0"/>
        <v/>
      </c>
      <c r="B28" s="16"/>
      <c r="C28" s="42"/>
      <c r="D28" s="43"/>
      <c r="E28" s="43"/>
      <c r="F28" s="21" t="str">
        <f t="shared" si="1"/>
        <v/>
      </c>
      <c r="G28" s="16"/>
      <c r="H28" s="44" t="str">
        <f t="shared" si="2"/>
        <v/>
      </c>
      <c r="I28" s="45" t="str">
        <f t="shared" si="3"/>
        <v/>
      </c>
      <c r="J28" s="22" t="str">
        <f t="shared" si="4"/>
        <v/>
      </c>
      <c r="K28" s="46"/>
    </row>
    <row r="29" spans="1:11" ht="21" customHeight="1" x14ac:dyDescent="0.25">
      <c r="A29" s="47" t="str">
        <f t="shared" si="0"/>
        <v/>
      </c>
      <c r="B29" s="16"/>
      <c r="C29" s="42"/>
      <c r="D29" s="43"/>
      <c r="E29" s="43"/>
      <c r="F29" s="25" t="str">
        <f t="shared" si="1"/>
        <v/>
      </c>
      <c r="G29" s="16"/>
      <c r="H29" s="48" t="str">
        <f t="shared" si="2"/>
        <v/>
      </c>
      <c r="I29" s="49" t="str">
        <f t="shared" si="3"/>
        <v/>
      </c>
      <c r="J29" s="26" t="str">
        <f t="shared" si="4"/>
        <v/>
      </c>
      <c r="K29" s="46"/>
    </row>
    <row r="30" spans="1:11" ht="21" customHeight="1" x14ac:dyDescent="0.25">
      <c r="A30" s="41" t="str">
        <f t="shared" si="0"/>
        <v/>
      </c>
      <c r="B30" s="16"/>
      <c r="C30" s="42"/>
      <c r="D30" s="43"/>
      <c r="E30" s="43"/>
      <c r="F30" s="21" t="str">
        <f t="shared" si="1"/>
        <v/>
      </c>
      <c r="G30" s="16"/>
      <c r="H30" s="44" t="str">
        <f t="shared" si="2"/>
        <v/>
      </c>
      <c r="I30" s="45" t="str">
        <f t="shared" si="3"/>
        <v/>
      </c>
      <c r="J30" s="22" t="str">
        <f t="shared" si="4"/>
        <v/>
      </c>
      <c r="K30" s="46"/>
    </row>
    <row r="31" spans="1:11" ht="21" customHeight="1" x14ac:dyDescent="0.25">
      <c r="A31" s="47" t="str">
        <f t="shared" si="0"/>
        <v/>
      </c>
      <c r="B31" s="16"/>
      <c r="C31" s="42"/>
      <c r="D31" s="43"/>
      <c r="E31" s="43"/>
      <c r="F31" s="25" t="str">
        <f t="shared" si="1"/>
        <v/>
      </c>
      <c r="G31" s="16"/>
      <c r="H31" s="48" t="str">
        <f t="shared" si="2"/>
        <v/>
      </c>
      <c r="I31" s="49" t="str">
        <f t="shared" si="3"/>
        <v/>
      </c>
      <c r="J31" s="26" t="str">
        <f t="shared" si="4"/>
        <v/>
      </c>
      <c r="K31" s="46"/>
    </row>
    <row r="32" spans="1:11" ht="21" customHeight="1" x14ac:dyDescent="0.25">
      <c r="A32" s="41" t="str">
        <f t="shared" si="0"/>
        <v/>
      </c>
      <c r="B32" s="16"/>
      <c r="C32" s="42"/>
      <c r="D32" s="43"/>
      <c r="E32" s="43"/>
      <c r="F32" s="21" t="str">
        <f t="shared" si="1"/>
        <v/>
      </c>
      <c r="G32" s="16"/>
      <c r="H32" s="44" t="str">
        <f t="shared" si="2"/>
        <v/>
      </c>
      <c r="I32" s="45" t="str">
        <f t="shared" si="3"/>
        <v/>
      </c>
      <c r="J32" s="22" t="str">
        <f t="shared" si="4"/>
        <v/>
      </c>
      <c r="K32" s="46"/>
    </row>
    <row r="33" spans="1:11" ht="21" customHeight="1" x14ac:dyDescent="0.25">
      <c r="A33" s="47" t="str">
        <f t="shared" si="0"/>
        <v/>
      </c>
      <c r="B33" s="16"/>
      <c r="C33" s="42"/>
      <c r="D33" s="43"/>
      <c r="E33" s="43"/>
      <c r="F33" s="25" t="str">
        <f t="shared" si="1"/>
        <v/>
      </c>
      <c r="G33" s="16"/>
      <c r="H33" s="48" t="str">
        <f t="shared" si="2"/>
        <v/>
      </c>
      <c r="I33" s="49" t="str">
        <f t="shared" si="3"/>
        <v/>
      </c>
      <c r="J33" s="26" t="str">
        <f t="shared" si="4"/>
        <v/>
      </c>
      <c r="K33" s="46"/>
    </row>
    <row r="34" spans="1:11" ht="21" customHeight="1" x14ac:dyDescent="0.25">
      <c r="A34" s="41" t="str">
        <f t="shared" si="0"/>
        <v/>
      </c>
      <c r="B34" s="16"/>
      <c r="C34" s="42"/>
      <c r="D34" s="43"/>
      <c r="E34" s="43"/>
      <c r="F34" s="21" t="str">
        <f t="shared" si="1"/>
        <v/>
      </c>
      <c r="G34" s="16"/>
      <c r="H34" s="44" t="str">
        <f t="shared" si="2"/>
        <v/>
      </c>
      <c r="I34" s="45" t="str">
        <f t="shared" si="3"/>
        <v/>
      </c>
      <c r="J34" s="22" t="str">
        <f t="shared" si="4"/>
        <v/>
      </c>
      <c r="K34" s="46"/>
    </row>
    <row r="35" spans="1:11" ht="21" customHeight="1" x14ac:dyDescent="0.25">
      <c r="A35" s="47" t="str">
        <f t="shared" si="0"/>
        <v/>
      </c>
      <c r="B35" s="16"/>
      <c r="C35" s="42"/>
      <c r="D35" s="43"/>
      <c r="E35" s="43"/>
      <c r="F35" s="25" t="str">
        <f t="shared" si="1"/>
        <v/>
      </c>
      <c r="G35" s="16"/>
      <c r="H35" s="48" t="str">
        <f t="shared" si="2"/>
        <v/>
      </c>
      <c r="I35" s="49" t="str">
        <f t="shared" si="3"/>
        <v/>
      </c>
      <c r="J35" s="26" t="str">
        <f t="shared" si="4"/>
        <v/>
      </c>
      <c r="K35" s="46"/>
    </row>
    <row r="36" spans="1:11" ht="21" customHeight="1" x14ac:dyDescent="0.25">
      <c r="A36" s="41" t="str">
        <f t="shared" si="0"/>
        <v/>
      </c>
      <c r="B36" s="16"/>
      <c r="C36" s="42"/>
      <c r="D36" s="43"/>
      <c r="E36" s="43"/>
      <c r="F36" s="21" t="str">
        <f t="shared" si="1"/>
        <v/>
      </c>
      <c r="G36" s="16"/>
      <c r="H36" s="44" t="str">
        <f t="shared" si="2"/>
        <v/>
      </c>
      <c r="I36" s="45" t="str">
        <f t="shared" si="3"/>
        <v/>
      </c>
      <c r="J36" s="22" t="str">
        <f t="shared" si="4"/>
        <v/>
      </c>
      <c r="K36" s="46"/>
    </row>
    <row r="37" spans="1:11" ht="21" customHeight="1" x14ac:dyDescent="0.25">
      <c r="A37" s="47" t="str">
        <f t="shared" si="0"/>
        <v/>
      </c>
      <c r="B37" s="16"/>
      <c r="C37" s="42"/>
      <c r="D37" s="43"/>
      <c r="E37" s="43"/>
      <c r="F37" s="25" t="str">
        <f t="shared" si="1"/>
        <v/>
      </c>
      <c r="G37" s="16"/>
      <c r="H37" s="48" t="str">
        <f t="shared" si="2"/>
        <v/>
      </c>
      <c r="I37" s="49" t="str">
        <f t="shared" si="3"/>
        <v/>
      </c>
      <c r="J37" s="26" t="str">
        <f t="shared" si="4"/>
        <v/>
      </c>
      <c r="K37" s="46"/>
    </row>
    <row r="38" spans="1:11" ht="21" customHeight="1" x14ac:dyDescent="0.25">
      <c r="A38" s="41" t="str">
        <f t="shared" si="0"/>
        <v/>
      </c>
      <c r="B38" s="16"/>
      <c r="C38" s="42"/>
      <c r="D38" s="43"/>
      <c r="E38" s="43"/>
      <c r="F38" s="21" t="str">
        <f t="shared" si="1"/>
        <v/>
      </c>
      <c r="G38" s="16"/>
      <c r="H38" s="44" t="str">
        <f t="shared" si="2"/>
        <v/>
      </c>
      <c r="I38" s="45" t="str">
        <f t="shared" si="3"/>
        <v/>
      </c>
      <c r="J38" s="22" t="str">
        <f t="shared" si="4"/>
        <v/>
      </c>
      <c r="K38" s="46"/>
    </row>
    <row r="39" spans="1:11" ht="21" customHeight="1" x14ac:dyDescent="0.25">
      <c r="A39" s="47" t="str">
        <f t="shared" si="0"/>
        <v/>
      </c>
      <c r="B39" s="16"/>
      <c r="C39" s="42"/>
      <c r="D39" s="43"/>
      <c r="E39" s="43"/>
      <c r="F39" s="25" t="str">
        <f t="shared" si="1"/>
        <v/>
      </c>
      <c r="G39" s="16"/>
      <c r="H39" s="48" t="str">
        <f t="shared" si="2"/>
        <v/>
      </c>
      <c r="I39" s="49" t="str">
        <f t="shared" si="3"/>
        <v/>
      </c>
      <c r="J39" s="26" t="str">
        <f t="shared" si="4"/>
        <v/>
      </c>
      <c r="K39" s="46"/>
    </row>
    <row r="40" spans="1:11" ht="21" customHeight="1" x14ac:dyDescent="0.25">
      <c r="A40" s="41" t="str">
        <f t="shared" si="0"/>
        <v/>
      </c>
      <c r="B40" s="16"/>
      <c r="C40" s="42"/>
      <c r="D40" s="43"/>
      <c r="E40" s="43"/>
      <c r="F40" s="21" t="str">
        <f t="shared" si="1"/>
        <v/>
      </c>
      <c r="G40" s="16"/>
      <c r="H40" s="44" t="str">
        <f t="shared" si="2"/>
        <v/>
      </c>
      <c r="I40" s="45" t="str">
        <f t="shared" si="3"/>
        <v/>
      </c>
      <c r="J40" s="22" t="str">
        <f t="shared" si="4"/>
        <v/>
      </c>
      <c r="K40" s="46"/>
    </row>
    <row r="41" spans="1:11" ht="21" customHeight="1" x14ac:dyDescent="0.25">
      <c r="A41" s="47" t="str">
        <f t="shared" si="0"/>
        <v/>
      </c>
      <c r="B41" s="16"/>
      <c r="C41" s="42"/>
      <c r="D41" s="43"/>
      <c r="E41" s="43"/>
      <c r="F41" s="25" t="str">
        <f t="shared" si="1"/>
        <v/>
      </c>
      <c r="G41" s="16"/>
      <c r="H41" s="48" t="str">
        <f t="shared" si="2"/>
        <v/>
      </c>
      <c r="I41" s="49" t="str">
        <f t="shared" si="3"/>
        <v/>
      </c>
      <c r="J41" s="26" t="str">
        <f t="shared" si="4"/>
        <v/>
      </c>
      <c r="K41" s="46"/>
    </row>
    <row r="42" spans="1:11" ht="21" customHeight="1" x14ac:dyDescent="0.25">
      <c r="A42" s="41" t="str">
        <f t="shared" si="0"/>
        <v/>
      </c>
      <c r="B42" s="16"/>
      <c r="C42" s="42"/>
      <c r="D42" s="43"/>
      <c r="E42" s="43"/>
      <c r="F42" s="21" t="str">
        <f t="shared" si="1"/>
        <v/>
      </c>
      <c r="G42" s="16"/>
      <c r="H42" s="44" t="str">
        <f t="shared" si="2"/>
        <v/>
      </c>
      <c r="I42" s="45" t="str">
        <f t="shared" si="3"/>
        <v/>
      </c>
      <c r="J42" s="22" t="str">
        <f t="shared" si="4"/>
        <v/>
      </c>
      <c r="K42" s="46"/>
    </row>
    <row r="43" spans="1:11" ht="21" customHeight="1" x14ac:dyDescent="0.25">
      <c r="A43" s="47" t="str">
        <f t="shared" si="0"/>
        <v/>
      </c>
      <c r="B43" s="16"/>
      <c r="C43" s="42"/>
      <c r="D43" s="43"/>
      <c r="E43" s="43"/>
      <c r="F43" s="25" t="str">
        <f t="shared" si="1"/>
        <v/>
      </c>
      <c r="G43" s="16"/>
      <c r="H43" s="48" t="str">
        <f t="shared" si="2"/>
        <v/>
      </c>
      <c r="I43" s="49" t="str">
        <f t="shared" si="3"/>
        <v/>
      </c>
      <c r="J43" s="26" t="str">
        <f t="shared" si="4"/>
        <v/>
      </c>
      <c r="K43" s="46"/>
    </row>
    <row r="44" spans="1:11" ht="21" customHeight="1" x14ac:dyDescent="0.25">
      <c r="A44" s="41" t="str">
        <f t="shared" si="0"/>
        <v/>
      </c>
      <c r="B44" s="16"/>
      <c r="C44" s="42"/>
      <c r="D44" s="43"/>
      <c r="E44" s="43"/>
      <c r="F44" s="21" t="str">
        <f t="shared" si="1"/>
        <v/>
      </c>
      <c r="G44" s="16"/>
      <c r="H44" s="44" t="str">
        <f t="shared" si="2"/>
        <v/>
      </c>
      <c r="I44" s="45" t="str">
        <f t="shared" si="3"/>
        <v/>
      </c>
      <c r="J44" s="22" t="str">
        <f t="shared" si="4"/>
        <v/>
      </c>
      <c r="K44" s="46"/>
    </row>
    <row r="45" spans="1:11" ht="21" customHeight="1" x14ac:dyDescent="0.25">
      <c r="A45" s="47" t="str">
        <f t="shared" si="0"/>
        <v/>
      </c>
      <c r="B45" s="16"/>
      <c r="C45" s="42"/>
      <c r="D45" s="43"/>
      <c r="E45" s="43"/>
      <c r="F45" s="25" t="str">
        <f t="shared" si="1"/>
        <v/>
      </c>
      <c r="G45" s="16"/>
      <c r="H45" s="48" t="str">
        <f t="shared" si="2"/>
        <v/>
      </c>
      <c r="I45" s="49" t="str">
        <f t="shared" si="3"/>
        <v/>
      </c>
      <c r="J45" s="26" t="str">
        <f t="shared" si="4"/>
        <v/>
      </c>
      <c r="K45" s="46"/>
    </row>
    <row r="46" spans="1:11" ht="21" customHeight="1" x14ac:dyDescent="0.25">
      <c r="A46" s="41" t="str">
        <f t="shared" si="0"/>
        <v/>
      </c>
      <c r="B46" s="16"/>
      <c r="C46" s="42"/>
      <c r="D46" s="43"/>
      <c r="E46" s="43"/>
      <c r="F46" s="21" t="str">
        <f t="shared" si="1"/>
        <v/>
      </c>
      <c r="G46" s="16"/>
      <c r="H46" s="44" t="str">
        <f t="shared" si="2"/>
        <v/>
      </c>
      <c r="I46" s="45" t="str">
        <f t="shared" si="3"/>
        <v/>
      </c>
      <c r="J46" s="22" t="str">
        <f t="shared" si="4"/>
        <v/>
      </c>
      <c r="K46" s="46"/>
    </row>
    <row r="47" spans="1:11" ht="21" customHeight="1" x14ac:dyDescent="0.25">
      <c r="A47" s="50" t="str">
        <f t="shared" si="0"/>
        <v/>
      </c>
      <c r="B47" s="51"/>
      <c r="C47" s="52"/>
      <c r="D47" s="53"/>
      <c r="E47" s="53"/>
      <c r="F47" s="54" t="str">
        <f t="shared" si="1"/>
        <v/>
      </c>
      <c r="G47" s="51"/>
      <c r="H47" s="55" t="str">
        <f t="shared" si="2"/>
        <v/>
      </c>
      <c r="I47" s="56" t="str">
        <f t="shared" si="3"/>
        <v/>
      </c>
      <c r="J47" s="57" t="str">
        <f t="shared" si="4"/>
        <v/>
      </c>
      <c r="K47" s="58"/>
    </row>
    <row r="48" spans="1:11" ht="24" customHeight="1" x14ac:dyDescent="0.25">
      <c r="A48" s="59"/>
      <c r="B48" s="91" t="s">
        <v>86</v>
      </c>
      <c r="C48" s="91"/>
      <c r="D48" s="91"/>
      <c r="E48" s="91"/>
      <c r="F48" s="60">
        <f>SUM(F8:F47)</f>
        <v>233.70999999999998</v>
      </c>
      <c r="G48" s="92" t="s">
        <v>87</v>
      </c>
      <c r="H48" s="92"/>
      <c r="I48" s="92"/>
      <c r="J48" s="60">
        <f>SUM(J8:J47)</f>
        <v>208.91</v>
      </c>
      <c r="K48" s="61"/>
    </row>
  </sheetData>
  <mergeCells count="5">
    <mergeCell ref="A2:K3"/>
    <mergeCell ref="A4:K4"/>
    <mergeCell ref="A5:K5"/>
    <mergeCell ref="B48:E48"/>
    <mergeCell ref="G48:I48"/>
  </mergeCells>
  <dataValidations count="2">
    <dataValidation type="list" allowBlank="1" showErrorMessage="1" errorTitle="Ungültiges Geschoss" error="Bitte ein Geschoss aus der Liste wählen." sqref="C8:C47" xr:uid="{00000000-0002-0000-0100-000000000000}">
      <formula1>Geschoss_Liste</formula1>
      <formula2>0</formula2>
    </dataValidation>
    <dataValidation type="list" allowBlank="1" showErrorMessage="1" errorTitle="Ungültiger Flächentyp" error="Bitte einen Flächentyp aus dem Katalog wählen." sqref="G8:G47" xr:uid="{00000000-0002-0000-0100-000001000000}">
      <formula1>Kat_Bez</formula1>
      <formula2>0</formula2>
    </dataValidation>
  </dataValidations>
  <pageMargins left="0.3" right="0.3" top="0.45" bottom="0.45" header="0.511811023622047" footer="0.511811023622047"/>
  <pageSetup fitToHeight="0" orientation="landscape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1C4A5A"/>
    <pageSetUpPr fitToPage="1"/>
  </sheetPr>
  <dimension ref="B2:G38"/>
  <sheetViews>
    <sheetView showGridLines="0" zoomScaleNormal="100" workbookViewId="0"/>
  </sheetViews>
  <sheetFormatPr baseColWidth="10" defaultColWidth="8.7109375" defaultRowHeight="15" x14ac:dyDescent="0.25"/>
  <cols>
    <col min="1" max="1" width="2.42578125" customWidth="1"/>
    <col min="2" max="2" width="34" customWidth="1"/>
    <col min="3" max="3" width="24" customWidth="1"/>
    <col min="4" max="4" width="10" customWidth="1"/>
    <col min="5" max="5" width="58" customWidth="1"/>
    <col min="6" max="6" width="3" customWidth="1"/>
    <col min="7" max="7" width="12" customWidth="1"/>
  </cols>
  <sheetData>
    <row r="2" spans="2:7" x14ac:dyDescent="0.25">
      <c r="B2" s="89" t="s">
        <v>88</v>
      </c>
      <c r="C2" s="89"/>
      <c r="D2" s="89"/>
      <c r="E2" s="89"/>
    </row>
    <row r="3" spans="2:7" x14ac:dyDescent="0.25">
      <c r="B3" s="89"/>
      <c r="C3" s="89"/>
      <c r="D3" s="89"/>
      <c r="E3" s="89"/>
    </row>
    <row r="4" spans="2:7" ht="3.75" customHeight="1" x14ac:dyDescent="0.25">
      <c r="B4" s="12"/>
      <c r="C4" s="12"/>
      <c r="D4" s="12"/>
      <c r="E4" s="12"/>
    </row>
    <row r="6" spans="2:7" x14ac:dyDescent="0.25">
      <c r="B6" s="93" t="s">
        <v>89</v>
      </c>
      <c r="C6" s="93"/>
      <c r="D6" s="93"/>
      <c r="E6" s="93"/>
      <c r="G6" s="62" t="s">
        <v>90</v>
      </c>
    </row>
    <row r="7" spans="2:7" ht="19.5" customHeight="1" x14ac:dyDescent="0.25">
      <c r="B7" s="63" t="s">
        <v>41</v>
      </c>
      <c r="C7" s="64" t="s">
        <v>23</v>
      </c>
      <c r="D7" s="65" t="s">
        <v>42</v>
      </c>
      <c r="E7" s="66" t="s">
        <v>91</v>
      </c>
    </row>
    <row r="8" spans="2:7" ht="25.5" customHeight="1" x14ac:dyDescent="0.25">
      <c r="B8" s="67" t="s">
        <v>56</v>
      </c>
      <c r="C8" s="68" t="s">
        <v>27</v>
      </c>
      <c r="D8" s="49">
        <v>1</v>
      </c>
      <c r="E8" s="69" t="s">
        <v>92</v>
      </c>
      <c r="G8" s="70" t="s">
        <v>82</v>
      </c>
    </row>
    <row r="9" spans="2:7" ht="25.5" customHeight="1" x14ac:dyDescent="0.25">
      <c r="B9" s="71" t="s">
        <v>57</v>
      </c>
      <c r="C9" s="72" t="s">
        <v>27</v>
      </c>
      <c r="D9" s="45">
        <v>1</v>
      </c>
      <c r="E9" s="73" t="s">
        <v>93</v>
      </c>
      <c r="G9" s="74" t="s">
        <v>45</v>
      </c>
    </row>
    <row r="10" spans="2:7" ht="25.5" customHeight="1" x14ac:dyDescent="0.25">
      <c r="B10" s="67" t="s">
        <v>60</v>
      </c>
      <c r="C10" s="68" t="s">
        <v>27</v>
      </c>
      <c r="D10" s="49">
        <v>1</v>
      </c>
      <c r="E10" s="69" t="s">
        <v>93</v>
      </c>
      <c r="G10" s="74" t="s">
        <v>55</v>
      </c>
    </row>
    <row r="11" spans="2:7" ht="25.5" customHeight="1" x14ac:dyDescent="0.25">
      <c r="B11" s="71" t="s">
        <v>62</v>
      </c>
      <c r="C11" s="72" t="s">
        <v>27</v>
      </c>
      <c r="D11" s="45">
        <v>1</v>
      </c>
      <c r="E11" s="73" t="s">
        <v>94</v>
      </c>
      <c r="G11" s="74" t="s">
        <v>67</v>
      </c>
    </row>
    <row r="12" spans="2:7" ht="25.5" customHeight="1" x14ac:dyDescent="0.25">
      <c r="B12" s="67" t="s">
        <v>76</v>
      </c>
      <c r="C12" s="68" t="s">
        <v>27</v>
      </c>
      <c r="D12" s="49">
        <v>0.5</v>
      </c>
      <c r="E12" s="69" t="s">
        <v>95</v>
      </c>
      <c r="G12" s="75" t="s">
        <v>74</v>
      </c>
    </row>
    <row r="13" spans="2:7" ht="25.5" customHeight="1" x14ac:dyDescent="0.25">
      <c r="B13" s="71" t="s">
        <v>79</v>
      </c>
      <c r="C13" s="72" t="s">
        <v>27</v>
      </c>
      <c r="D13" s="45">
        <v>0</v>
      </c>
      <c r="E13" s="73" t="s">
        <v>96</v>
      </c>
    </row>
    <row r="14" spans="2:7" ht="25.5" customHeight="1" x14ac:dyDescent="0.25">
      <c r="B14" s="67" t="s">
        <v>64</v>
      </c>
      <c r="C14" s="68" t="s">
        <v>27</v>
      </c>
      <c r="D14" s="49">
        <v>0.25</v>
      </c>
      <c r="E14" s="69" t="s">
        <v>97</v>
      </c>
    </row>
    <row r="15" spans="2:7" ht="25.5" customHeight="1" x14ac:dyDescent="0.25">
      <c r="B15" s="71" t="s">
        <v>98</v>
      </c>
      <c r="C15" s="72" t="s">
        <v>27</v>
      </c>
      <c r="D15" s="45">
        <v>0.5</v>
      </c>
      <c r="E15" s="73" t="s">
        <v>99</v>
      </c>
    </row>
    <row r="16" spans="2:7" ht="25.5" customHeight="1" x14ac:dyDescent="0.25">
      <c r="B16" s="67" t="s">
        <v>72</v>
      </c>
      <c r="C16" s="68" t="s">
        <v>27</v>
      </c>
      <c r="D16" s="49">
        <v>0.25</v>
      </c>
      <c r="E16" s="69" t="s">
        <v>100</v>
      </c>
    </row>
    <row r="17" spans="2:5" ht="25.5" customHeight="1" x14ac:dyDescent="0.25">
      <c r="B17" s="71" t="s">
        <v>101</v>
      </c>
      <c r="C17" s="72" t="s">
        <v>27</v>
      </c>
      <c r="D17" s="45">
        <v>1</v>
      </c>
      <c r="E17" s="73" t="s">
        <v>102</v>
      </c>
    </row>
    <row r="18" spans="2:5" ht="25.5" customHeight="1" x14ac:dyDescent="0.25">
      <c r="B18" s="67" t="s">
        <v>103</v>
      </c>
      <c r="C18" s="68" t="s">
        <v>27</v>
      </c>
      <c r="D18" s="49">
        <v>0.5</v>
      </c>
      <c r="E18" s="69" t="s">
        <v>104</v>
      </c>
    </row>
    <row r="19" spans="2:5" ht="25.5" customHeight="1" x14ac:dyDescent="0.25">
      <c r="B19" s="71" t="s">
        <v>70</v>
      </c>
      <c r="C19" s="76" t="s">
        <v>28</v>
      </c>
      <c r="D19" s="45">
        <v>1</v>
      </c>
      <c r="E19" s="73" t="s">
        <v>105</v>
      </c>
    </row>
    <row r="20" spans="2:5" ht="25.5" customHeight="1" x14ac:dyDescent="0.25">
      <c r="B20" s="67" t="s">
        <v>46</v>
      </c>
      <c r="C20" s="77" t="s">
        <v>28</v>
      </c>
      <c r="D20" s="49">
        <v>1</v>
      </c>
      <c r="E20" s="69" t="s">
        <v>106</v>
      </c>
    </row>
    <row r="21" spans="2:5" ht="25.5" customHeight="1" x14ac:dyDescent="0.25">
      <c r="B21" s="71" t="s">
        <v>49</v>
      </c>
      <c r="C21" s="76" t="s">
        <v>28</v>
      </c>
      <c r="D21" s="45">
        <v>1</v>
      </c>
      <c r="E21" s="73" t="s">
        <v>107</v>
      </c>
    </row>
    <row r="22" spans="2:5" ht="25.5" customHeight="1" x14ac:dyDescent="0.25">
      <c r="B22" s="67" t="s">
        <v>108</v>
      </c>
      <c r="C22" s="77" t="s">
        <v>28</v>
      </c>
      <c r="D22" s="49">
        <v>1</v>
      </c>
      <c r="E22" s="69" t="s">
        <v>109</v>
      </c>
    </row>
    <row r="23" spans="2:5" ht="25.5" customHeight="1" x14ac:dyDescent="0.25">
      <c r="B23" s="71" t="s">
        <v>85</v>
      </c>
      <c r="C23" s="76" t="s">
        <v>28</v>
      </c>
      <c r="D23" s="45">
        <v>1</v>
      </c>
      <c r="E23" s="73" t="s">
        <v>110</v>
      </c>
    </row>
    <row r="24" spans="2:5" ht="25.5" customHeight="1" x14ac:dyDescent="0.25">
      <c r="B24" s="67" t="s">
        <v>52</v>
      </c>
      <c r="C24" s="78" t="s">
        <v>29</v>
      </c>
      <c r="D24" s="49">
        <v>1</v>
      </c>
      <c r="E24" s="69" t="s">
        <v>111</v>
      </c>
    </row>
    <row r="25" spans="2:5" ht="25.5" customHeight="1" x14ac:dyDescent="0.25">
      <c r="B25" s="71" t="s">
        <v>112</v>
      </c>
      <c r="C25" s="79" t="s">
        <v>29</v>
      </c>
      <c r="D25" s="45">
        <v>1</v>
      </c>
      <c r="E25" s="73" t="s">
        <v>113</v>
      </c>
    </row>
    <row r="26" spans="2:5" ht="25.5" customHeight="1" x14ac:dyDescent="0.25">
      <c r="B26" s="67" t="s">
        <v>83</v>
      </c>
      <c r="C26" s="80" t="s">
        <v>30</v>
      </c>
      <c r="D26" s="49">
        <v>0</v>
      </c>
      <c r="E26" s="69" t="s">
        <v>114</v>
      </c>
    </row>
    <row r="27" spans="2:5" ht="25.5" customHeight="1" x14ac:dyDescent="0.25">
      <c r="B27" s="71" t="s">
        <v>115</v>
      </c>
      <c r="C27" s="81" t="s">
        <v>30</v>
      </c>
      <c r="D27" s="45">
        <v>0</v>
      </c>
      <c r="E27" s="73" t="s">
        <v>116</v>
      </c>
    </row>
    <row r="28" spans="2:5" ht="25.5" customHeight="1" x14ac:dyDescent="0.25">
      <c r="B28" s="82" t="s">
        <v>117</v>
      </c>
      <c r="C28" s="83" t="s">
        <v>30</v>
      </c>
      <c r="D28" s="56">
        <v>0</v>
      </c>
      <c r="E28" s="84" t="s">
        <v>118</v>
      </c>
    </row>
    <row r="31" spans="2:5" x14ac:dyDescent="0.25">
      <c r="B31" s="93" t="s">
        <v>119</v>
      </c>
      <c r="C31" s="93"/>
      <c r="D31" s="93"/>
      <c r="E31" s="93"/>
    </row>
    <row r="32" spans="2:5" ht="30" customHeight="1" x14ac:dyDescent="0.25">
      <c r="B32" s="85" t="s">
        <v>120</v>
      </c>
      <c r="C32" s="94" t="s">
        <v>121</v>
      </c>
      <c r="D32" s="94"/>
      <c r="E32" s="94"/>
    </row>
    <row r="33" spans="2:5" ht="30" customHeight="1" x14ac:dyDescent="0.25">
      <c r="B33" s="85" t="s">
        <v>42</v>
      </c>
      <c r="C33" s="94" t="s">
        <v>122</v>
      </c>
      <c r="D33" s="94"/>
      <c r="E33" s="94"/>
    </row>
    <row r="34" spans="2:5" ht="30" customHeight="1" x14ac:dyDescent="0.25">
      <c r="B34" s="85" t="s">
        <v>123</v>
      </c>
      <c r="C34" s="94" t="s">
        <v>124</v>
      </c>
      <c r="D34" s="94"/>
      <c r="E34" s="94"/>
    </row>
    <row r="35" spans="2:5" ht="30" customHeight="1" x14ac:dyDescent="0.25">
      <c r="B35" s="85" t="s">
        <v>125</v>
      </c>
      <c r="C35" s="94" t="s">
        <v>126</v>
      </c>
      <c r="D35" s="94"/>
      <c r="E35" s="94"/>
    </row>
    <row r="36" spans="2:5" ht="30" customHeight="1" x14ac:dyDescent="0.25">
      <c r="B36" s="85" t="s">
        <v>127</v>
      </c>
      <c r="C36" s="94" t="s">
        <v>128</v>
      </c>
      <c r="D36" s="94"/>
      <c r="E36" s="94"/>
    </row>
    <row r="37" spans="2:5" ht="30" customHeight="1" x14ac:dyDescent="0.25">
      <c r="B37" s="85" t="s">
        <v>129</v>
      </c>
      <c r="C37" s="94" t="s">
        <v>130</v>
      </c>
      <c r="D37" s="94"/>
      <c r="E37" s="94"/>
    </row>
    <row r="38" spans="2:5" ht="30" customHeight="1" x14ac:dyDescent="0.25">
      <c r="B38" s="85" t="s">
        <v>131</v>
      </c>
      <c r="C38" s="94" t="s">
        <v>132</v>
      </c>
      <c r="D38" s="94"/>
      <c r="E38" s="94"/>
    </row>
  </sheetData>
  <mergeCells count="11">
    <mergeCell ref="C38:E38"/>
    <mergeCell ref="C33:E33"/>
    <mergeCell ref="C34:E34"/>
    <mergeCell ref="C35:E35"/>
    <mergeCell ref="C36:E36"/>
    <mergeCell ref="C37:E37"/>
    <mergeCell ref="B2:E3"/>
    <mergeCell ref="B4:E4"/>
    <mergeCell ref="B6:E6"/>
    <mergeCell ref="B31:E31"/>
    <mergeCell ref="C32:E32"/>
  </mergeCells>
  <pageMargins left="0.3" right="0.3" top="0.45" bottom="0.45" header="0.511811023622047" footer="0.511811023622047"/>
  <pageSetup fitToHeight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12</vt:i4>
      </vt:variant>
    </vt:vector>
  </HeadingPairs>
  <TitlesOfParts>
    <vt:vector size="15" baseType="lpstr">
      <vt:lpstr>Übersicht</vt:lpstr>
      <vt:lpstr>Flächenerfassung</vt:lpstr>
      <vt:lpstr>Faktoren &amp; Hinweise</vt:lpstr>
      <vt:lpstr>Data_Anrechenbar</vt:lpstr>
      <vt:lpstr>Data_Geschoss</vt:lpstr>
      <vt:lpstr>Data_Grundflaeche</vt:lpstr>
      <vt:lpstr>Data_Kategorie</vt:lpstr>
      <vt:lpstr>Data_Raum</vt:lpstr>
      <vt:lpstr>'Faktoren &amp; Hinweise'!Druckbereich</vt:lpstr>
      <vt:lpstr>Flächenerfassung!Druckbereich</vt:lpstr>
      <vt:lpstr>Übersicht!Druckbereich</vt:lpstr>
      <vt:lpstr>Geschoss_Liste</vt:lpstr>
      <vt:lpstr>Kat_Bez</vt:lpstr>
      <vt:lpstr>Kat_Faktor</vt:lpstr>
      <vt:lpstr>Kat_Kat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Sergio Jiménez Canales</cp:lastModifiedBy>
  <cp:revision>1</cp:revision>
  <dcterms:created xsi:type="dcterms:W3CDTF">2026-08-13T09:48:20Z</dcterms:created>
  <dcterms:modified xsi:type="dcterms:W3CDTF">2026-08-13T10:07:32Z</dcterms:modified>
  <dc:language>en-US</dc:language>
</cp:coreProperties>
</file>