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A3FAF91-EA73-4AF6-931E-28D3F916AB3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nleitung" sheetId="1" r:id="rId1"/>
    <sheet name="Mannschaften" sheetId="2" r:id="rId2"/>
    <sheet name="Spielplan" sheetId="3" r:id="rId3"/>
    <sheet name="Tabellen &amp; Finalrunde" sheetId="4" r:id="rId4"/>
  </sheets>
  <definedNames>
    <definedName name="_xlnm.Print_Area" localSheetId="0">Anleitung!$A$1:$H$35</definedName>
    <definedName name="_xlnm.Print_Area" localSheetId="1">Mannschaften!$A$1:$G$24</definedName>
    <definedName name="_xlnm.Print_Area" localSheetId="2">Spielplan!$A$1:$N$44</definedName>
    <definedName name="_xlnm.Print_Area" localSheetId="3">'Tabellen &amp; Finalrunde'!$A$1:$L$39</definedName>
    <definedName name="_xlnm.Print_Titles" localSheetId="2">Spielplan!$5:$5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6" i="4" l="1"/>
  <c r="G34" i="4"/>
  <c r="C34" i="4"/>
  <c r="G33" i="4"/>
  <c r="C33" i="4"/>
  <c r="I24" i="4"/>
  <c r="H24" i="4"/>
  <c r="J24" i="4" s="1"/>
  <c r="G24" i="4"/>
  <c r="F24" i="4"/>
  <c r="E24" i="4"/>
  <c r="K24" i="4" s="1"/>
  <c r="N24" i="4" s="1"/>
  <c r="D24" i="4"/>
  <c r="C24" i="4"/>
  <c r="I23" i="4"/>
  <c r="H23" i="4"/>
  <c r="J23" i="4" s="1"/>
  <c r="G23" i="4"/>
  <c r="F23" i="4"/>
  <c r="E23" i="4"/>
  <c r="K23" i="4" s="1"/>
  <c r="N23" i="4" s="1"/>
  <c r="D23" i="4"/>
  <c r="C23" i="4"/>
  <c r="I22" i="4"/>
  <c r="J22" i="4" s="1"/>
  <c r="H22" i="4"/>
  <c r="G22" i="4"/>
  <c r="F22" i="4"/>
  <c r="K22" i="4" s="1"/>
  <c r="E22" i="4"/>
  <c r="D22" i="4"/>
  <c r="C22" i="4"/>
  <c r="I21" i="4"/>
  <c r="H21" i="4"/>
  <c r="J21" i="4" s="1"/>
  <c r="G21" i="4"/>
  <c r="F21" i="4"/>
  <c r="E21" i="4"/>
  <c r="K21" i="4" s="1"/>
  <c r="D21" i="4"/>
  <c r="C21" i="4"/>
  <c r="K20" i="4"/>
  <c r="I20" i="4"/>
  <c r="H20" i="4"/>
  <c r="J20" i="4" s="1"/>
  <c r="G20" i="4"/>
  <c r="F20" i="4"/>
  <c r="E20" i="4"/>
  <c r="D20" i="4"/>
  <c r="C20" i="4"/>
  <c r="I19" i="4"/>
  <c r="H19" i="4"/>
  <c r="J19" i="4" s="1"/>
  <c r="G19" i="4"/>
  <c r="F19" i="4"/>
  <c r="E19" i="4"/>
  <c r="K19" i="4" s="1"/>
  <c r="N19" i="4" s="1"/>
  <c r="D19" i="4"/>
  <c r="C19" i="4"/>
  <c r="K18" i="4"/>
  <c r="N18" i="4" s="1"/>
  <c r="I18" i="4"/>
  <c r="H18" i="4"/>
  <c r="J18" i="4" s="1"/>
  <c r="G18" i="4"/>
  <c r="F18" i="4"/>
  <c r="E18" i="4"/>
  <c r="D18" i="4"/>
  <c r="C18" i="4"/>
  <c r="J14" i="4"/>
  <c r="I14" i="4"/>
  <c r="H14" i="4"/>
  <c r="G14" i="4"/>
  <c r="F14" i="4"/>
  <c r="E14" i="4"/>
  <c r="K14" i="4" s="1"/>
  <c r="N14" i="4" s="1"/>
  <c r="D14" i="4"/>
  <c r="C14" i="4"/>
  <c r="I13" i="4"/>
  <c r="J13" i="4" s="1"/>
  <c r="H13" i="4"/>
  <c r="G13" i="4"/>
  <c r="F13" i="4"/>
  <c r="E13" i="4"/>
  <c r="K13" i="4" s="1"/>
  <c r="N13" i="4" s="1"/>
  <c r="D13" i="4"/>
  <c r="C13" i="4"/>
  <c r="I12" i="4"/>
  <c r="H12" i="4"/>
  <c r="J12" i="4" s="1"/>
  <c r="G12" i="4"/>
  <c r="F12" i="4"/>
  <c r="K12" i="4" s="1"/>
  <c r="E12" i="4"/>
  <c r="D12" i="4"/>
  <c r="C12" i="4"/>
  <c r="K11" i="4"/>
  <c r="N11" i="4" s="1"/>
  <c r="I11" i="4"/>
  <c r="H11" i="4"/>
  <c r="J11" i="4" s="1"/>
  <c r="G11" i="4"/>
  <c r="F11" i="4"/>
  <c r="E11" i="4"/>
  <c r="D11" i="4"/>
  <c r="C11" i="4"/>
  <c r="K10" i="4"/>
  <c r="I10" i="4"/>
  <c r="H10" i="4"/>
  <c r="J10" i="4" s="1"/>
  <c r="G10" i="4"/>
  <c r="F10" i="4"/>
  <c r="E10" i="4"/>
  <c r="D10" i="4"/>
  <c r="C10" i="4"/>
  <c r="I9" i="4"/>
  <c r="H9" i="4"/>
  <c r="J9" i="4" s="1"/>
  <c r="G9" i="4"/>
  <c r="F9" i="4"/>
  <c r="E9" i="4"/>
  <c r="K9" i="4" s="1"/>
  <c r="N9" i="4" s="1"/>
  <c r="D9" i="4"/>
  <c r="C9" i="4"/>
  <c r="J8" i="4"/>
  <c r="I8" i="4"/>
  <c r="H8" i="4"/>
  <c r="G8" i="4"/>
  <c r="F8" i="4"/>
  <c r="E8" i="4"/>
  <c r="K8" i="4" s="1"/>
  <c r="N8" i="4" s="1"/>
  <c r="D8" i="4"/>
  <c r="C8" i="4"/>
  <c r="M41" i="3"/>
  <c r="I41" i="3"/>
  <c r="G41" i="3"/>
  <c r="M40" i="3"/>
  <c r="I40" i="3"/>
  <c r="G40" i="3"/>
  <c r="M39" i="3"/>
  <c r="I39" i="3"/>
  <c r="G39" i="3"/>
  <c r="M38" i="3"/>
  <c r="I38" i="3"/>
  <c r="G38" i="3"/>
  <c r="M37" i="3"/>
  <c r="I37" i="3"/>
  <c r="G37" i="3"/>
  <c r="M36" i="3"/>
  <c r="I36" i="3"/>
  <c r="G36" i="3"/>
  <c r="M35" i="3"/>
  <c r="I35" i="3"/>
  <c r="G35" i="3"/>
  <c r="M34" i="3"/>
  <c r="I34" i="3"/>
  <c r="G34" i="3"/>
  <c r="M33" i="3"/>
  <c r="I33" i="3"/>
  <c r="G33" i="3"/>
  <c r="M32" i="3"/>
  <c r="I32" i="3"/>
  <c r="G32" i="3"/>
  <c r="M31" i="3"/>
  <c r="I31" i="3"/>
  <c r="G31" i="3"/>
  <c r="M30" i="3"/>
  <c r="I30" i="3"/>
  <c r="G30" i="3"/>
  <c r="M29" i="3"/>
  <c r="I29" i="3"/>
  <c r="G29" i="3"/>
  <c r="M28" i="3"/>
  <c r="I28" i="3"/>
  <c r="G28" i="3"/>
  <c r="M27" i="3"/>
  <c r="I27" i="3"/>
  <c r="G27" i="3"/>
  <c r="M26" i="3"/>
  <c r="I26" i="3"/>
  <c r="G26" i="3"/>
  <c r="M25" i="3"/>
  <c r="I25" i="3"/>
  <c r="G25" i="3"/>
  <c r="M24" i="3"/>
  <c r="I24" i="3"/>
  <c r="G24" i="3"/>
  <c r="M23" i="3"/>
  <c r="I23" i="3"/>
  <c r="G23" i="3"/>
  <c r="M22" i="3"/>
  <c r="I22" i="3"/>
  <c r="G22" i="3"/>
  <c r="M21" i="3"/>
  <c r="I21" i="3"/>
  <c r="G21" i="3"/>
  <c r="M20" i="3"/>
  <c r="I20" i="3"/>
  <c r="G20" i="3"/>
  <c r="M19" i="3"/>
  <c r="I19" i="3"/>
  <c r="G19" i="3"/>
  <c r="M18" i="3"/>
  <c r="I18" i="3"/>
  <c r="G18" i="3"/>
  <c r="M17" i="3"/>
  <c r="I17" i="3"/>
  <c r="G17" i="3"/>
  <c r="M16" i="3"/>
  <c r="I16" i="3"/>
  <c r="G16" i="3"/>
  <c r="M15" i="3"/>
  <c r="I15" i="3"/>
  <c r="G15" i="3"/>
  <c r="M14" i="3"/>
  <c r="I14" i="3"/>
  <c r="G14" i="3"/>
  <c r="M13" i="3"/>
  <c r="I13" i="3"/>
  <c r="G13" i="3"/>
  <c r="M12" i="3"/>
  <c r="I12" i="3"/>
  <c r="G12" i="3"/>
  <c r="M11" i="3"/>
  <c r="I11" i="3"/>
  <c r="G11" i="3"/>
  <c r="M10" i="3"/>
  <c r="I10" i="3"/>
  <c r="G10" i="3"/>
  <c r="M9" i="3"/>
  <c r="I9" i="3"/>
  <c r="G9" i="3"/>
  <c r="M8" i="3"/>
  <c r="I8" i="3"/>
  <c r="G8" i="3"/>
  <c r="M7" i="3"/>
  <c r="I7" i="3"/>
  <c r="G7" i="3"/>
  <c r="M6" i="3"/>
  <c r="I6" i="3"/>
  <c r="G6" i="3"/>
  <c r="N21" i="4" l="1"/>
  <c r="N12" i="4"/>
  <c r="B12" i="4" s="1"/>
  <c r="N20" i="4"/>
  <c r="B24" i="4" s="1"/>
  <c r="N10" i="4"/>
  <c r="B9" i="4" s="1"/>
  <c r="N22" i="4"/>
  <c r="B22" i="4" s="1"/>
  <c r="B19" i="4"/>
  <c r="B8" i="4" l="1"/>
  <c r="B18" i="4"/>
  <c r="B13" i="4"/>
  <c r="B14" i="4"/>
  <c r="B10" i="4"/>
  <c r="B20" i="4"/>
  <c r="B11" i="4"/>
  <c r="B21" i="4"/>
  <c r="B23" i="4"/>
  <c r="C32" i="4" l="1"/>
  <c r="G31" i="4"/>
  <c r="G32" i="4"/>
  <c r="C31" i="4"/>
</calcChain>
</file>

<file path=xl/sharedStrings.xml><?xml version="1.0" encoding="utf-8"?>
<sst xmlns="http://schemas.openxmlformats.org/spreadsheetml/2006/main" count="404" uniqueCount="175">
  <si>
    <t>So funktioniert diese Vorlage</t>
  </si>
  <si>
    <t>Alle Ergebnisse werden ausschließlich im Blatt »Spielplan« eingetragen. Die Gruppentabellen und die Platzierungen berechnen sich vollautomatisch. Nichts anderes muss von Hand gerechnet werden.</t>
  </si>
  <si>
    <t>1</t>
  </si>
  <si>
    <t>Mannschaften eintragen</t>
  </si>
  <si>
    <t>Im Blatt »Mannschaften« die 14 Vereinsnamen und Kontaktdaten hinterlegen. Die Kürzel A1–A7 und B1–B7 bleiben unverändert – sie steuern den gesamten Plan.</t>
  </si>
  <si>
    <t>2</t>
  </si>
  <si>
    <t>Anstoßzeiten &amp; Plätze anpassen</t>
  </si>
  <si>
    <t>Im »Spielplan« Datum, Uhrzeit und Platz je Begegnung frei anpassen. Die Paarungen (Jeder gegen jeden pro Gruppe) sind bereits fertig vorgegeben.</t>
  </si>
  <si>
    <t>3</t>
  </si>
  <si>
    <t>Ergebnisse eintragen</t>
  </si>
  <si>
    <t>Nur die beiden gelb-marfilfarbenen Torspalten (Heim / Gast) ausfüllen. Punkte, Tordifferenz und Rang aktualisieren sich sofort.</t>
  </si>
  <si>
    <t>4</t>
  </si>
  <si>
    <t>K.-o.-Runde ablesen</t>
  </si>
  <si>
    <t>Im Blatt »Tabellen &amp; Finalrunde« stehen die Gruppensieger und -zweiten automatisch in den Halbfinals. Nur noch die K.-o.-Ergebnisse eintragen.</t>
  </si>
  <si>
    <t>Farb-Legende</t>
  </si>
  <si>
    <t>Eingabezelle – hier trägst du Werte ein</t>
  </si>
  <si>
    <t>Automatisch berechnet – nicht überschreiben</t>
  </si>
  <si>
    <t>Für die K.-o.-Runde qualifiziert (Platz 1–2)</t>
  </si>
  <si>
    <t>Finalrunde / K.-o.-Spiele</t>
  </si>
  <si>
    <t>Turnier-Eckdaten</t>
  </si>
  <si>
    <t>Mannschaften</t>
  </si>
  <si>
    <t>14 (2 Gruppen à 7)</t>
  </si>
  <si>
    <t>Modus Gruppenphase</t>
  </si>
  <si>
    <t>Jeder gegen jeden</t>
  </si>
  <si>
    <t>Gruppenspiele</t>
  </si>
  <si>
    <t>42 (2 × 21)</t>
  </si>
  <si>
    <t>K.-o.-Spiele</t>
  </si>
  <si>
    <t>4 (2 Halbfinals, Platz 3, Finale)</t>
  </si>
  <si>
    <t>Spiele gesamt</t>
  </si>
  <si>
    <t>46</t>
  </si>
  <si>
    <t>Garantierte Spiele je Team</t>
  </si>
  <si>
    <t>6</t>
  </si>
  <si>
    <t>Punkte</t>
  </si>
  <si>
    <t>Sieg 3 · Unentschieden 1 · Niederlage 0</t>
  </si>
  <si>
    <t>Wertung bei Gleichstand</t>
  </si>
  <si>
    <t>Punkte › Tordifferenz › geschossene Tore</t>
  </si>
  <si>
    <t>Tipp: Zum Aushang das Blatt »Spielplan« im Querformat drucken – Spaltenbreiten sind bereits druckfertig eingestellt.</t>
  </si>
  <si>
    <t>MANNSCHAFTEN &amp; KONTAKTE</t>
  </si>
  <si>
    <t>Nur die weißen Felder ausfüllen · Kürzel (A1–B7) nicht ändern</t>
  </si>
  <si>
    <t>Kürzel</t>
  </si>
  <si>
    <t>Verein</t>
  </si>
  <si>
    <t>Trikotfarbe</t>
  </si>
  <si>
    <t>Ansprechpartner</t>
  </si>
  <si>
    <t>Telefon</t>
  </si>
  <si>
    <t>GRUPPE A</t>
  </si>
  <si>
    <t>A1</t>
  </si>
  <si>
    <t>SV Blau-Weiß Ahlberg</t>
  </si>
  <si>
    <t>Blau/Weiß</t>
  </si>
  <si>
    <t>M. Krüger</t>
  </si>
  <si>
    <t>0170 1234501</t>
  </si>
  <si>
    <t>A2</t>
  </si>
  <si>
    <t>TuS Falkenhain</t>
  </si>
  <si>
    <t>Rot</t>
  </si>
  <si>
    <t>S. Wagner</t>
  </si>
  <si>
    <t>0170 1234502</t>
  </si>
  <si>
    <t>A3</t>
  </si>
  <si>
    <t>FC Nordstern</t>
  </si>
  <si>
    <t>Dunkelblau</t>
  </si>
  <si>
    <t>J. Hoffmann</t>
  </si>
  <si>
    <t>0170 1234503</t>
  </si>
  <si>
    <t>A4</t>
  </si>
  <si>
    <t>SC Grünwald</t>
  </si>
  <si>
    <t>Grün</t>
  </si>
  <si>
    <t>L. Becker</t>
  </si>
  <si>
    <t>0170 1234504</t>
  </si>
  <si>
    <t>A5</t>
  </si>
  <si>
    <t>Spvgg Talheim</t>
  </si>
  <si>
    <t>Gelb/Schwarz</t>
  </si>
  <si>
    <t>T. Schulz</t>
  </si>
  <si>
    <t>0170 1234505</t>
  </si>
  <si>
    <t>A6</t>
  </si>
  <si>
    <t>VfL Seeblick</t>
  </si>
  <si>
    <t>Hellblau</t>
  </si>
  <si>
    <t>A. Neumann</t>
  </si>
  <si>
    <t>0170 1234506</t>
  </si>
  <si>
    <t>A7</t>
  </si>
  <si>
    <t>TSV Bergkamp</t>
  </si>
  <si>
    <t>Orange</t>
  </si>
  <si>
    <t>R. Fischer</t>
  </si>
  <si>
    <t>0170 1234507</t>
  </si>
  <si>
    <t>GRUPPE B</t>
  </si>
  <si>
    <t>B1</t>
  </si>
  <si>
    <t>SV Rot-Gold Kastel</t>
  </si>
  <si>
    <t>Rot/Gold</t>
  </si>
  <si>
    <t>P. Weber</t>
  </si>
  <si>
    <t>0170 1234511</t>
  </si>
  <si>
    <t>B2</t>
  </si>
  <si>
    <t>FC Lindental</t>
  </si>
  <si>
    <t>Grün/Weiß</t>
  </si>
  <si>
    <t>C. Meyer</t>
  </si>
  <si>
    <t>0170 1234512</t>
  </si>
  <si>
    <t>B3</t>
  </si>
  <si>
    <t>SG Wiesenbach</t>
  </si>
  <si>
    <t>Violett</t>
  </si>
  <si>
    <t>D. Braun</t>
  </si>
  <si>
    <t>0170 1234513</t>
  </si>
  <si>
    <t>B4</t>
  </si>
  <si>
    <t>TuS Marienfeld</t>
  </si>
  <si>
    <t>Weinrot</t>
  </si>
  <si>
    <t>F. Koch</t>
  </si>
  <si>
    <t>0170 1234514</t>
  </si>
  <si>
    <t>B5</t>
  </si>
  <si>
    <t>SC Hafenkicker</t>
  </si>
  <si>
    <t>Türkis</t>
  </si>
  <si>
    <t>N. Richter</t>
  </si>
  <si>
    <t>0170 1234515</t>
  </si>
  <si>
    <t>B6</t>
  </si>
  <si>
    <t>Spvgg Auental</t>
  </si>
  <si>
    <t>Schwarz/Weiß</t>
  </si>
  <si>
    <t>K. Wolf</t>
  </si>
  <si>
    <t>0170 1234516</t>
  </si>
  <si>
    <t>B7</t>
  </si>
  <si>
    <t>VfB Steinfurt</t>
  </si>
  <si>
    <t>Silber/Blau</t>
  </si>
  <si>
    <t>H. Schäfer</t>
  </si>
  <si>
    <t>0170 1234517</t>
  </si>
  <si>
    <t>Sagt ein Team kurzfristig ab, genügt es, hier den Vereinsnamen zu tauschen – der komplette Spielplan übernimmt die Änderung automatisch.</t>
  </si>
  <si>
    <t>SPIELPLAN</t>
  </si>
  <si>
    <t>Gruppenphase · Jeder gegen jeden · nur Tore in den marfilfarbenen Feldern eintragen</t>
  </si>
  <si>
    <t>Nr.</t>
  </si>
  <si>
    <t>Datum</t>
  </si>
  <si>
    <t>Zeit</t>
  </si>
  <si>
    <t>Platz</t>
  </si>
  <si>
    <t>Heim</t>
  </si>
  <si>
    <t>Gast</t>
  </si>
  <si>
    <t>Status</t>
  </si>
  <si>
    <t>20.06.2026</t>
  </si>
  <si>
    <t>09:00</t>
  </si>
  <si>
    <t>Platz 1</t>
  </si>
  <si>
    <t>–</t>
  </si>
  <si>
    <t>Platz 2</t>
  </si>
  <si>
    <t>09:25</t>
  </si>
  <si>
    <t>09:50</t>
  </si>
  <si>
    <t>10:15</t>
  </si>
  <si>
    <t>10:40</t>
  </si>
  <si>
    <t>11:05</t>
  </si>
  <si>
    <t>11:30</t>
  </si>
  <si>
    <t>11:55</t>
  </si>
  <si>
    <t>12:20</t>
  </si>
  <si>
    <t>12:45</t>
  </si>
  <si>
    <t>13:10</t>
  </si>
  <si>
    <t>13:35</t>
  </si>
  <si>
    <t>14:00</t>
  </si>
  <si>
    <t>14:25</t>
  </si>
  <si>
    <t>14:50</t>
  </si>
  <si>
    <t>15:15</t>
  </si>
  <si>
    <t>15:40</t>
  </si>
  <si>
    <t>16:05</t>
  </si>
  <si>
    <t>FINALRUNDE (K.-o.) – Ergebnisse hier eintragen, Paarungen siehe Blatt »Tabellen &amp; Finalrunde«</t>
  </si>
  <si>
    <t>TABELLEN &amp; FINALRUNDE</t>
  </si>
  <si>
    <t>Vollautomatisch aus dem Spielplan · Rang 1–2 jeder Gruppe erreicht das Halbfinale</t>
  </si>
  <si>
    <t>Pl.</t>
  </si>
  <si>
    <t>Mannschaft</t>
  </si>
  <si>
    <t>Sp</t>
  </si>
  <si>
    <t>S</t>
  </si>
  <si>
    <t>U</t>
  </si>
  <si>
    <t>N</t>
  </si>
  <si>
    <t>T+</t>
  </si>
  <si>
    <t>T−</t>
  </si>
  <si>
    <t>Diff</t>
  </si>
  <si>
    <t>Pkt</t>
  </si>
  <si>
    <t>Sp = Spiele · S = Siege · U = Unentschieden · N = Niederlagen · T+ / T− = Tore · Diff = Tordifferenz · Pkt = Punkte</t>
  </si>
  <si>
    <t>FINALRUNDE</t>
  </si>
  <si>
    <t>Spiel</t>
  </si>
  <si>
    <t>Begegnung</t>
  </si>
  <si>
    <t>Gegner</t>
  </si>
  <si>
    <t>Tore</t>
  </si>
  <si>
    <t>HF 1</t>
  </si>
  <si>
    <t>HF 2</t>
  </si>
  <si>
    <t>Platz 3</t>
  </si>
  <si>
    <t>FINALE</t>
  </si>
  <si>
    <t>🏆 Turniersieger</t>
  </si>
  <si>
    <t>Die Halbfinal-Paarungen (Gruppensieger gegen Gruppenzweiten über Kreuz) füllen sich automatisch, sobald die Gruppenphase entschieden ist. Bei Gleichstand entscheidet die Reihenfolge Punkte › Tordifferenz › geschossene Tore.</t>
  </si>
  <si>
    <t>TURNIERPLAN · 14 MANNSCHAFTEN VORLAGE</t>
  </si>
  <si>
    <t>Vorlage · Saison 2027 · 2 Gruppen à 7 Teams + K.-o.-Runde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</si>
</sst>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.5"/>
      <color rgb="FFFFFFFF"/>
      <name val="Calibri"/>
      <charset val="1"/>
    </font>
    <font>
      <b/>
      <sz val="12.5"/>
      <color rgb="FF1C5D73"/>
      <name val="Calibri"/>
      <charset val="1"/>
    </font>
    <font>
      <sz val="10.5"/>
      <color rgb="FF333333"/>
      <name val="Calibri"/>
      <charset val="1"/>
    </font>
    <font>
      <b/>
      <sz val="13"/>
      <color rgb="FFFFFFFF"/>
      <name val="Calibri"/>
      <charset val="1"/>
    </font>
    <font>
      <b/>
      <sz val="11"/>
      <color rgb="FF12303A"/>
      <name val="Calibri"/>
      <charset val="1"/>
    </font>
    <font>
      <sz val="10"/>
      <color rgb="FF5B6B72"/>
      <name val="Calibri"/>
      <charset val="1"/>
    </font>
    <font>
      <sz val="10"/>
      <color rgb="FF333333"/>
      <name val="Calibri"/>
      <charset val="1"/>
    </font>
    <font>
      <b/>
      <sz val="10"/>
      <color rgb="FF12303A"/>
      <name val="Calibri"/>
      <charset val="1"/>
    </font>
    <font>
      <b/>
      <i/>
      <sz val="9.5"/>
      <color rgb="FF5B6B72"/>
      <name val="Calibri"/>
      <charset val="1"/>
    </font>
    <font>
      <b/>
      <sz val="18"/>
      <color rgb="FFFFFFFF"/>
      <name val="Calibri"/>
      <charset val="1"/>
    </font>
    <font>
      <sz val="10.5"/>
      <color rgb="FFFFFFFF"/>
      <name val="Calibri"/>
      <charset val="1"/>
    </font>
    <font>
      <b/>
      <sz val="10.5"/>
      <color rgb="FFFFFFFF"/>
      <name val="Calibri"/>
      <charset val="1"/>
    </font>
    <font>
      <sz val="10.5"/>
      <color rgb="FF222222"/>
      <name val="Calibri"/>
      <charset val="1"/>
    </font>
    <font>
      <i/>
      <sz val="9.5"/>
      <color rgb="FF5B6B72"/>
      <name val="Calibri"/>
      <charset val="1"/>
    </font>
    <font>
      <b/>
      <sz val="10"/>
      <color rgb="FFFFFFFF"/>
      <name val="Calibri"/>
      <charset val="1"/>
    </font>
    <font>
      <sz val="10"/>
      <color rgb="FF1A1A1A"/>
      <name val="Calibri"/>
      <charset val="1"/>
    </font>
    <font>
      <b/>
      <sz val="10"/>
      <color rgb="FF5B6B72"/>
      <name val="Calibri"/>
      <charset val="1"/>
    </font>
    <font>
      <b/>
      <sz val="10"/>
      <color rgb="FF1A1A1A"/>
      <name val="Calibri"/>
      <charset val="1"/>
    </font>
    <font>
      <sz val="10"/>
      <color rgb="FF1C5D73"/>
      <name val="Calibri"/>
      <charset val="1"/>
    </font>
    <font>
      <b/>
      <sz val="10.5"/>
      <color rgb="FF12303A"/>
      <name val="Calibri"/>
      <charset val="1"/>
    </font>
    <font>
      <b/>
      <sz val="12.5"/>
      <color rgb="FFFFFFFF"/>
      <name val="Calibri"/>
      <charset val="1"/>
    </font>
    <font>
      <sz val="10"/>
      <color rgb="FF222222"/>
      <name val="Calibri"/>
      <charset val="1"/>
    </font>
    <font>
      <sz val="9"/>
      <color rgb="FF5B6B72"/>
      <name val="Calibri"/>
      <charset val="1"/>
    </font>
    <font>
      <i/>
      <sz val="9"/>
      <color rgb="FF5B6B72"/>
      <name val="Calibri"/>
      <charset val="1"/>
    </font>
    <font>
      <b/>
      <sz val="9.5"/>
      <color rgb="FFFFFFFF"/>
      <name val="Calibri"/>
      <charset val="1"/>
    </font>
    <font>
      <b/>
      <sz val="10"/>
      <color rgb="FF7A4A0A"/>
      <name val="Calibri"/>
      <charset val="1"/>
    </font>
    <font>
      <b/>
      <sz val="12"/>
      <color rgb="FF12303A"/>
      <name val="Calibri"/>
      <charset val="1"/>
    </font>
    <font>
      <b/>
      <sz val="12"/>
      <color rgb="FF2E7D5B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12303A"/>
        <bgColor rgb="FF222222"/>
      </patternFill>
    </fill>
    <fill>
      <patternFill patternType="solid">
        <fgColor rgb="FF1C5D73"/>
        <bgColor rgb="FF2E7D5B"/>
      </patternFill>
    </fill>
    <fill>
      <patternFill patternType="solid">
        <fgColor rgb="FFE8A33D"/>
        <bgColor rgb="FFFF8080"/>
      </patternFill>
    </fill>
    <fill>
      <patternFill patternType="solid">
        <fgColor rgb="FFFFFDF5"/>
        <bgColor rgb="FFFFFFFF"/>
      </patternFill>
    </fill>
    <fill>
      <patternFill patternType="solid">
        <fgColor rgb="FFDCEBF0"/>
        <bgColor rgb="FFD8ECE3"/>
      </patternFill>
    </fill>
    <fill>
      <patternFill patternType="solid">
        <fgColor rgb="FFD8ECE3"/>
        <bgColor rgb="FFDCEBF0"/>
      </patternFill>
    </fill>
    <fill>
      <patternFill patternType="solid">
        <fgColor rgb="FFFBEED6"/>
        <bgColor rgb="FFEDF4F7"/>
      </patternFill>
    </fill>
    <fill>
      <patternFill patternType="solid">
        <fgColor rgb="FFEDF4F7"/>
        <bgColor rgb="FFDCEBF0"/>
      </patternFill>
    </fill>
    <fill>
      <patternFill patternType="solid">
        <fgColor rgb="FFFFFFFF"/>
        <bgColor rgb="FFFFFDF5"/>
      </patternFill>
    </fill>
    <fill>
      <patternFill patternType="solid">
        <fgColor rgb="FF2E86A6"/>
        <bgColor rgb="FF2E7D5B"/>
      </patternFill>
    </fill>
  </fills>
  <borders count="5">
    <border>
      <left/>
      <right/>
      <top/>
      <bottom/>
      <diagonal/>
    </border>
    <border>
      <left style="thin">
        <color rgb="FFE8A33D"/>
      </left>
      <right style="thin">
        <color rgb="FFE8A33D"/>
      </right>
      <top style="thin">
        <color rgb="FFE8A33D"/>
      </top>
      <bottom style="thin">
        <color rgb="FFE8A33D"/>
      </bottom>
      <diagonal/>
    </border>
    <border>
      <left style="thin">
        <color rgb="FF9FB9C2"/>
      </left>
      <right style="thin">
        <color rgb="FF9FB9C2"/>
      </right>
      <top style="thin">
        <color rgb="FF9FB9C2"/>
      </top>
      <bottom style="thin">
        <color rgb="FF9FB9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2E7D5B"/>
      </left>
      <right/>
      <top style="thin">
        <color rgb="FF2E7D5B"/>
      </top>
      <bottom style="thin">
        <color rgb="FF2E7D5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3" fillId="11" borderId="0" xfId="0" applyFont="1" applyFill="1" applyAlignment="1">
      <alignment horizontal="left" vertical="center" indent="1"/>
    </xf>
    <xf numFmtId="0" fontId="12" fillId="3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center" wrapText="1"/>
    </xf>
    <xf numFmtId="0" fontId="8" fillId="10" borderId="2" xfId="0" applyFont="1" applyFill="1" applyBorder="1" applyAlignment="1">
      <alignment horizontal="left" vertical="center" indent="1"/>
    </xf>
    <xf numFmtId="0" fontId="9" fillId="10" borderId="2" xfId="0" applyFont="1" applyFill="1" applyBorder="1" applyAlignment="1">
      <alignment horizontal="left" vertical="center" indent="1"/>
    </xf>
    <xf numFmtId="0" fontId="8" fillId="9" borderId="2" xfId="0" applyFont="1" applyFill="1" applyBorder="1" applyAlignment="1">
      <alignment horizontal="left" vertical="center" indent="1"/>
    </xf>
    <xf numFmtId="0" fontId="9" fillId="9" borderId="2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5" fillId="4" borderId="1" xfId="0" applyFont="1" applyFill="1" applyBorder="1" applyAlignment="1">
      <alignment horizontal="center" vertic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13" fillId="3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left" vertical="center"/>
    </xf>
    <xf numFmtId="0" fontId="18" fillId="9" borderId="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left" vertical="center"/>
    </xf>
    <xf numFmtId="0" fontId="18" fillId="10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right" vertical="center"/>
    </xf>
    <xf numFmtId="0" fontId="20" fillId="10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7" fillId="0" borderId="0" xfId="0" applyFont="1"/>
    <xf numFmtId="0" fontId="24" fillId="0" borderId="0" xfId="0" applyFont="1"/>
    <xf numFmtId="0" fontId="6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left" vertical="center"/>
    </xf>
    <xf numFmtId="0" fontId="23" fillId="10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8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27" fillId="8" borderId="2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0" fillId="0" borderId="0" xfId="0"/>
    <xf numFmtId="0" fontId="21" fillId="4" borderId="0" xfId="0" applyFont="1" applyFill="1" applyAlignment="1">
      <alignment horizontal="left" vertical="center" indent="1"/>
    </xf>
    <xf numFmtId="0" fontId="22" fillId="11" borderId="0" xfId="0" applyFont="1" applyFill="1" applyAlignment="1">
      <alignment horizontal="left" vertical="center" indent="1"/>
    </xf>
    <xf numFmtId="0" fontId="2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 indent="1"/>
    </xf>
    <xf numFmtId="0" fontId="26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8" borderId="2" xfId="0" applyFont="1" applyFill="1" applyBorder="1" applyAlignment="1">
      <alignment horizontal="left" vertical="center"/>
    </xf>
    <xf numFmtId="0" fontId="28" fillId="8" borderId="0" xfId="0" applyFont="1" applyFill="1" applyAlignment="1">
      <alignment horizontal="left" vertical="center" indent="1"/>
    </xf>
    <xf numFmtId="0" fontId="29" fillId="7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2">
    <dxf>
      <font>
        <sz val="10"/>
        <color rgb="FF1A1A1A"/>
        <name val="Calibri"/>
        <charset val="1"/>
      </font>
      <fill>
        <patternFill>
          <bgColor rgb="FFD8ECE3"/>
        </patternFill>
      </fill>
    </dxf>
    <dxf>
      <font>
        <sz val="10"/>
        <color rgb="FF1A1A1A"/>
        <name val="Calibri"/>
        <charset val="1"/>
      </font>
      <fill>
        <patternFill>
          <bgColor rgb="FFD8EC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86A6"/>
      <rgbColor rgb="FF9FB9C2"/>
      <rgbColor rgb="FF808080"/>
      <rgbColor rgb="FF9999FF"/>
      <rgbColor rgb="FF993366"/>
      <rgbColor rgb="FFFBEED6"/>
      <rgbColor rgb="FFDCEB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C5D73"/>
      <rgbColor rgb="FF0000FF"/>
      <rgbColor rgb="FF00CCFF"/>
      <rgbColor rgb="FFEDF4F7"/>
      <rgbColor rgb="FFD8ECE3"/>
      <rgbColor rgb="FFFFFDF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33D"/>
      <rgbColor rgb="FFFF6600"/>
      <rgbColor rgb="FF5B6B72"/>
      <rgbColor rgb="FF969696"/>
      <rgbColor rgb="FF12303A"/>
      <rgbColor rgb="FF2E7D5B"/>
      <rgbColor rgb="FF1A1A1A"/>
      <rgbColor rgb="FF222222"/>
      <rgbColor rgb="FF7A4A0A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4"/>
  <sheetViews>
    <sheetView showGridLines="0" tabSelected="1" zoomScaleNormal="100" workbookViewId="0">
      <selection activeCell="D40" sqref="D40"/>
    </sheetView>
  </sheetViews>
  <sheetFormatPr baseColWidth="10" defaultColWidth="8.7109375" defaultRowHeight="15" x14ac:dyDescent="0.25"/>
  <cols>
    <col min="1" max="1" width="2.42578125" customWidth="1"/>
    <col min="2" max="3" width="20" customWidth="1"/>
    <col min="4" max="5" width="18" customWidth="1"/>
    <col min="6" max="6" width="15" customWidth="1"/>
    <col min="7" max="7" width="5" customWidth="1"/>
    <col min="8" max="8" width="2.42578125" customWidth="1"/>
  </cols>
  <sheetData>
    <row r="2" spans="2:7" ht="39.75" customHeight="1" x14ac:dyDescent="0.25">
      <c r="B2" s="14" t="s">
        <v>173</v>
      </c>
      <c r="C2" s="14"/>
      <c r="D2" s="14"/>
      <c r="E2" s="14"/>
      <c r="F2" s="14"/>
      <c r="G2" s="14"/>
    </row>
    <row r="3" spans="2:7" ht="21.75" customHeight="1" x14ac:dyDescent="0.25">
      <c r="B3" s="13" t="s">
        <v>174</v>
      </c>
      <c r="C3" s="13"/>
      <c r="D3" s="13"/>
      <c r="E3" s="13"/>
      <c r="F3" s="13"/>
      <c r="G3" s="13"/>
    </row>
    <row r="4" spans="2:7" ht="7.5" customHeight="1" x14ac:dyDescent="0.25"/>
    <row r="6" spans="2:7" ht="17.25" x14ac:dyDescent="0.3">
      <c r="B6" s="15" t="s">
        <v>0</v>
      </c>
    </row>
    <row r="7" spans="2:7" ht="30" customHeight="1" x14ac:dyDescent="0.25">
      <c r="B7" s="12" t="s">
        <v>1</v>
      </c>
      <c r="C7" s="12"/>
      <c r="D7" s="12"/>
      <c r="E7" s="12"/>
      <c r="F7" s="12"/>
      <c r="G7" s="12"/>
    </row>
    <row r="9" spans="2:7" ht="17.25" x14ac:dyDescent="0.25">
      <c r="B9" s="16" t="s">
        <v>2</v>
      </c>
      <c r="C9" s="11" t="s">
        <v>3</v>
      </c>
      <c r="D9" s="11"/>
      <c r="E9" s="11"/>
      <c r="F9" s="11"/>
      <c r="G9" s="11"/>
    </row>
    <row r="10" spans="2:7" ht="30" customHeight="1" x14ac:dyDescent="0.25">
      <c r="C10" s="10" t="s">
        <v>4</v>
      </c>
      <c r="D10" s="10"/>
      <c r="E10" s="10"/>
      <c r="F10" s="10"/>
      <c r="G10" s="10"/>
    </row>
    <row r="11" spans="2:7" ht="17.25" x14ac:dyDescent="0.25">
      <c r="B11" s="16" t="s">
        <v>5</v>
      </c>
      <c r="C11" s="11" t="s">
        <v>6</v>
      </c>
      <c r="D11" s="11"/>
      <c r="E11" s="11"/>
      <c r="F11" s="11"/>
      <c r="G11" s="11"/>
    </row>
    <row r="12" spans="2:7" ht="30" customHeight="1" x14ac:dyDescent="0.25">
      <c r="C12" s="10" t="s">
        <v>7</v>
      </c>
      <c r="D12" s="10"/>
      <c r="E12" s="10"/>
      <c r="F12" s="10"/>
      <c r="G12" s="10"/>
    </row>
    <row r="13" spans="2:7" ht="17.25" x14ac:dyDescent="0.25">
      <c r="B13" s="16" t="s">
        <v>8</v>
      </c>
      <c r="C13" s="11" t="s">
        <v>9</v>
      </c>
      <c r="D13" s="11"/>
      <c r="E13" s="11"/>
      <c r="F13" s="11"/>
      <c r="G13" s="11"/>
    </row>
    <row r="14" spans="2:7" ht="30" customHeight="1" x14ac:dyDescent="0.25">
      <c r="C14" s="10" t="s">
        <v>10</v>
      </c>
      <c r="D14" s="10"/>
      <c r="E14" s="10"/>
      <c r="F14" s="10"/>
      <c r="G14" s="10"/>
    </row>
    <row r="15" spans="2:7" ht="17.25" x14ac:dyDescent="0.25">
      <c r="B15" s="16" t="s">
        <v>11</v>
      </c>
      <c r="C15" s="11" t="s">
        <v>12</v>
      </c>
      <c r="D15" s="11"/>
      <c r="E15" s="11"/>
      <c r="F15" s="11"/>
      <c r="G15" s="11"/>
    </row>
    <row r="16" spans="2:7" ht="30" customHeight="1" x14ac:dyDescent="0.25">
      <c r="C16" s="10" t="s">
        <v>13</v>
      </c>
      <c r="D16" s="10"/>
      <c r="E16" s="10"/>
      <c r="F16" s="10"/>
      <c r="G16" s="10"/>
    </row>
    <row r="17" spans="2:7" ht="7.5" customHeight="1" x14ac:dyDescent="0.25"/>
    <row r="18" spans="2:7" ht="17.25" x14ac:dyDescent="0.3">
      <c r="B18" s="15" t="s">
        <v>14</v>
      </c>
    </row>
    <row r="19" spans="2:7" ht="18" customHeight="1" x14ac:dyDescent="0.25">
      <c r="B19" s="17"/>
      <c r="C19" s="9" t="s">
        <v>15</v>
      </c>
      <c r="D19" s="9"/>
      <c r="E19" s="9"/>
      <c r="F19" s="9"/>
      <c r="G19" s="9"/>
    </row>
    <row r="20" spans="2:7" ht="18" customHeight="1" x14ac:dyDescent="0.25">
      <c r="B20" s="18"/>
      <c r="C20" s="9" t="s">
        <v>16</v>
      </c>
      <c r="D20" s="9"/>
      <c r="E20" s="9"/>
      <c r="F20" s="9"/>
      <c r="G20" s="9"/>
    </row>
    <row r="21" spans="2:7" ht="18" customHeight="1" x14ac:dyDescent="0.25">
      <c r="B21" s="19"/>
      <c r="C21" s="9" t="s">
        <v>17</v>
      </c>
      <c r="D21" s="9"/>
      <c r="E21" s="9"/>
      <c r="F21" s="9"/>
      <c r="G21" s="9"/>
    </row>
    <row r="22" spans="2:7" ht="18" customHeight="1" x14ac:dyDescent="0.25">
      <c r="B22" s="20"/>
      <c r="C22" s="9" t="s">
        <v>18</v>
      </c>
      <c r="D22" s="9"/>
      <c r="E22" s="9"/>
      <c r="F22" s="9"/>
      <c r="G22" s="9"/>
    </row>
    <row r="24" spans="2:7" ht="17.25" x14ac:dyDescent="0.3">
      <c r="B24" s="15" t="s">
        <v>19</v>
      </c>
    </row>
    <row r="25" spans="2:7" ht="18" customHeight="1" x14ac:dyDescent="0.25">
      <c r="B25" s="8" t="s">
        <v>20</v>
      </c>
      <c r="C25" s="8"/>
      <c r="D25" s="8"/>
      <c r="E25" s="7" t="s">
        <v>21</v>
      </c>
      <c r="F25" s="7"/>
      <c r="G25" s="7"/>
    </row>
    <row r="26" spans="2:7" ht="18" customHeight="1" x14ac:dyDescent="0.25">
      <c r="B26" s="6" t="s">
        <v>22</v>
      </c>
      <c r="C26" s="6"/>
      <c r="D26" s="6"/>
      <c r="E26" s="5" t="s">
        <v>23</v>
      </c>
      <c r="F26" s="5"/>
      <c r="G26" s="5"/>
    </row>
    <row r="27" spans="2:7" ht="18" customHeight="1" x14ac:dyDescent="0.25">
      <c r="B27" s="8" t="s">
        <v>24</v>
      </c>
      <c r="C27" s="8"/>
      <c r="D27" s="8"/>
      <c r="E27" s="7" t="s">
        <v>25</v>
      </c>
      <c r="F27" s="7"/>
      <c r="G27" s="7"/>
    </row>
    <row r="28" spans="2:7" ht="18" customHeight="1" x14ac:dyDescent="0.25">
      <c r="B28" s="6" t="s">
        <v>26</v>
      </c>
      <c r="C28" s="6"/>
      <c r="D28" s="6"/>
      <c r="E28" s="5" t="s">
        <v>27</v>
      </c>
      <c r="F28" s="5"/>
      <c r="G28" s="5"/>
    </row>
    <row r="29" spans="2:7" ht="18" customHeight="1" x14ac:dyDescent="0.25">
      <c r="B29" s="8" t="s">
        <v>28</v>
      </c>
      <c r="C29" s="8"/>
      <c r="D29" s="8"/>
      <c r="E29" s="7" t="s">
        <v>29</v>
      </c>
      <c r="F29" s="7"/>
      <c r="G29" s="7"/>
    </row>
    <row r="30" spans="2:7" ht="18" customHeight="1" x14ac:dyDescent="0.25">
      <c r="B30" s="6" t="s">
        <v>30</v>
      </c>
      <c r="C30" s="6"/>
      <c r="D30" s="6"/>
      <c r="E30" s="5" t="s">
        <v>31</v>
      </c>
      <c r="F30" s="5"/>
      <c r="G30" s="5"/>
    </row>
    <row r="31" spans="2:7" ht="18" customHeight="1" x14ac:dyDescent="0.25">
      <c r="B31" s="8" t="s">
        <v>32</v>
      </c>
      <c r="C31" s="8"/>
      <c r="D31" s="8"/>
      <c r="E31" s="7" t="s">
        <v>33</v>
      </c>
      <c r="F31" s="7"/>
      <c r="G31" s="7"/>
    </row>
    <row r="32" spans="2:7" ht="18" customHeight="1" x14ac:dyDescent="0.25">
      <c r="B32" s="6" t="s">
        <v>34</v>
      </c>
      <c r="C32" s="6"/>
      <c r="D32" s="6"/>
      <c r="E32" s="5" t="s">
        <v>35</v>
      </c>
      <c r="F32" s="5"/>
      <c r="G32" s="5"/>
    </row>
    <row r="34" spans="2:7" ht="25.5" customHeight="1" x14ac:dyDescent="0.25">
      <c r="B34" s="4" t="s">
        <v>36</v>
      </c>
      <c r="C34" s="4"/>
      <c r="D34" s="4"/>
      <c r="E34" s="4"/>
      <c r="F34" s="4"/>
      <c r="G34" s="4"/>
    </row>
  </sheetData>
  <mergeCells count="32">
    <mergeCell ref="B31:D31"/>
    <mergeCell ref="E31:G31"/>
    <mergeCell ref="B32:D32"/>
    <mergeCell ref="E32:G32"/>
    <mergeCell ref="B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C16:G16"/>
    <mergeCell ref="C19:G19"/>
    <mergeCell ref="C20:G20"/>
    <mergeCell ref="C21:G21"/>
    <mergeCell ref="C22:G22"/>
    <mergeCell ref="C11:G11"/>
    <mergeCell ref="C12:G12"/>
    <mergeCell ref="C13:G13"/>
    <mergeCell ref="C14:G14"/>
    <mergeCell ref="C15:G15"/>
    <mergeCell ref="B2:G2"/>
    <mergeCell ref="B3:G3"/>
    <mergeCell ref="B7:G7"/>
    <mergeCell ref="C9:G9"/>
    <mergeCell ref="C10:G10"/>
  </mergeCells>
  <pageMargins left="0.75" right="0.75" top="1" bottom="1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3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0" customWidth="1"/>
    <col min="3" max="3" width="30" customWidth="1"/>
    <col min="4" max="4" width="18" customWidth="1"/>
    <col min="5" max="5" width="22" customWidth="1"/>
    <col min="6" max="6" width="18" customWidth="1"/>
    <col min="7" max="7" width="2.42578125" customWidth="1"/>
  </cols>
  <sheetData>
    <row r="2" spans="2:6" ht="33.75" customHeight="1" x14ac:dyDescent="0.25">
      <c r="B2" s="3" t="s">
        <v>37</v>
      </c>
      <c r="C2" s="3"/>
      <c r="D2" s="3"/>
      <c r="E2" s="3"/>
      <c r="F2" s="3"/>
    </row>
    <row r="3" spans="2:6" ht="19.5" customHeight="1" x14ac:dyDescent="0.25">
      <c r="B3" s="2" t="s">
        <v>38</v>
      </c>
      <c r="C3" s="2"/>
      <c r="D3" s="2"/>
      <c r="E3" s="2"/>
      <c r="F3" s="2"/>
    </row>
    <row r="4" spans="2:6" ht="6" customHeight="1" x14ac:dyDescent="0.25"/>
    <row r="5" spans="2:6" ht="24" customHeight="1" x14ac:dyDescent="0.25">
      <c r="B5" s="21" t="s">
        <v>39</v>
      </c>
      <c r="C5" s="21" t="s">
        <v>40</v>
      </c>
      <c r="D5" s="21" t="s">
        <v>41</v>
      </c>
      <c r="E5" s="21" t="s">
        <v>42</v>
      </c>
      <c r="F5" s="21" t="s">
        <v>43</v>
      </c>
    </row>
    <row r="6" spans="2:6" ht="18" customHeight="1" x14ac:dyDescent="0.25">
      <c r="B6" s="1" t="s">
        <v>44</v>
      </c>
      <c r="C6" s="1"/>
      <c r="D6" s="1"/>
      <c r="E6" s="1"/>
      <c r="F6" s="1"/>
    </row>
    <row r="7" spans="2:6" ht="19.5" customHeight="1" x14ac:dyDescent="0.25">
      <c r="B7" s="22" t="s">
        <v>45</v>
      </c>
      <c r="C7" s="23" t="s">
        <v>46</v>
      </c>
      <c r="D7" s="23" t="s">
        <v>47</v>
      </c>
      <c r="E7" s="23" t="s">
        <v>48</v>
      </c>
      <c r="F7" s="23" t="s">
        <v>49</v>
      </c>
    </row>
    <row r="8" spans="2:6" ht="19.5" customHeight="1" x14ac:dyDescent="0.25">
      <c r="B8" s="22" t="s">
        <v>50</v>
      </c>
      <c r="C8" s="23" t="s">
        <v>51</v>
      </c>
      <c r="D8" s="23" t="s">
        <v>52</v>
      </c>
      <c r="E8" s="23" t="s">
        <v>53</v>
      </c>
      <c r="F8" s="23" t="s">
        <v>54</v>
      </c>
    </row>
    <row r="9" spans="2:6" ht="19.5" customHeight="1" x14ac:dyDescent="0.25">
      <c r="B9" s="22" t="s">
        <v>55</v>
      </c>
      <c r="C9" s="23" t="s">
        <v>56</v>
      </c>
      <c r="D9" s="23" t="s">
        <v>57</v>
      </c>
      <c r="E9" s="23" t="s">
        <v>58</v>
      </c>
      <c r="F9" s="23" t="s">
        <v>59</v>
      </c>
    </row>
    <row r="10" spans="2:6" ht="19.5" customHeight="1" x14ac:dyDescent="0.25">
      <c r="B10" s="22" t="s">
        <v>60</v>
      </c>
      <c r="C10" s="23" t="s">
        <v>61</v>
      </c>
      <c r="D10" s="23" t="s">
        <v>62</v>
      </c>
      <c r="E10" s="23" t="s">
        <v>63</v>
      </c>
      <c r="F10" s="23" t="s">
        <v>64</v>
      </c>
    </row>
    <row r="11" spans="2:6" ht="19.5" customHeight="1" x14ac:dyDescent="0.25">
      <c r="B11" s="22" t="s">
        <v>65</v>
      </c>
      <c r="C11" s="23" t="s">
        <v>66</v>
      </c>
      <c r="D11" s="23" t="s">
        <v>67</v>
      </c>
      <c r="E11" s="23" t="s">
        <v>68</v>
      </c>
      <c r="F11" s="23" t="s">
        <v>69</v>
      </c>
    </row>
    <row r="12" spans="2:6" ht="19.5" customHeight="1" x14ac:dyDescent="0.25">
      <c r="B12" s="22" t="s">
        <v>70</v>
      </c>
      <c r="C12" s="23" t="s">
        <v>71</v>
      </c>
      <c r="D12" s="23" t="s">
        <v>72</v>
      </c>
      <c r="E12" s="23" t="s">
        <v>73</v>
      </c>
      <c r="F12" s="23" t="s">
        <v>74</v>
      </c>
    </row>
    <row r="13" spans="2:6" ht="19.5" customHeight="1" x14ac:dyDescent="0.25">
      <c r="B13" s="22" t="s">
        <v>75</v>
      </c>
      <c r="C13" s="23" t="s">
        <v>76</v>
      </c>
      <c r="D13" s="23" t="s">
        <v>77</v>
      </c>
      <c r="E13" s="23" t="s">
        <v>78</v>
      </c>
      <c r="F13" s="23" t="s">
        <v>79</v>
      </c>
    </row>
    <row r="14" spans="2:6" ht="18" customHeight="1" x14ac:dyDescent="0.25">
      <c r="B14" s="1" t="s">
        <v>80</v>
      </c>
      <c r="C14" s="1"/>
      <c r="D14" s="1"/>
      <c r="E14" s="1"/>
      <c r="F14" s="1"/>
    </row>
    <row r="15" spans="2:6" ht="19.5" customHeight="1" x14ac:dyDescent="0.25">
      <c r="B15" s="22" t="s">
        <v>81</v>
      </c>
      <c r="C15" s="23" t="s">
        <v>82</v>
      </c>
      <c r="D15" s="23" t="s">
        <v>83</v>
      </c>
      <c r="E15" s="23" t="s">
        <v>84</v>
      </c>
      <c r="F15" s="23" t="s">
        <v>85</v>
      </c>
    </row>
    <row r="16" spans="2:6" ht="19.5" customHeight="1" x14ac:dyDescent="0.25">
      <c r="B16" s="22" t="s">
        <v>86</v>
      </c>
      <c r="C16" s="23" t="s">
        <v>87</v>
      </c>
      <c r="D16" s="23" t="s">
        <v>88</v>
      </c>
      <c r="E16" s="23" t="s">
        <v>89</v>
      </c>
      <c r="F16" s="23" t="s">
        <v>90</v>
      </c>
    </row>
    <row r="17" spans="2:6" ht="19.5" customHeight="1" x14ac:dyDescent="0.25">
      <c r="B17" s="22" t="s">
        <v>91</v>
      </c>
      <c r="C17" s="23" t="s">
        <v>92</v>
      </c>
      <c r="D17" s="23" t="s">
        <v>93</v>
      </c>
      <c r="E17" s="23" t="s">
        <v>94</v>
      </c>
      <c r="F17" s="23" t="s">
        <v>95</v>
      </c>
    </row>
    <row r="18" spans="2:6" ht="19.5" customHeight="1" x14ac:dyDescent="0.25">
      <c r="B18" s="22" t="s">
        <v>96</v>
      </c>
      <c r="C18" s="23" t="s">
        <v>97</v>
      </c>
      <c r="D18" s="23" t="s">
        <v>98</v>
      </c>
      <c r="E18" s="23" t="s">
        <v>99</v>
      </c>
      <c r="F18" s="23" t="s">
        <v>100</v>
      </c>
    </row>
    <row r="19" spans="2:6" ht="19.5" customHeight="1" x14ac:dyDescent="0.25">
      <c r="B19" s="22" t="s">
        <v>101</v>
      </c>
      <c r="C19" s="23" t="s">
        <v>102</v>
      </c>
      <c r="D19" s="23" t="s">
        <v>103</v>
      </c>
      <c r="E19" s="23" t="s">
        <v>104</v>
      </c>
      <c r="F19" s="23" t="s">
        <v>105</v>
      </c>
    </row>
    <row r="20" spans="2:6" ht="19.5" customHeight="1" x14ac:dyDescent="0.25">
      <c r="B20" s="22" t="s">
        <v>106</v>
      </c>
      <c r="C20" s="23" t="s">
        <v>107</v>
      </c>
      <c r="D20" s="23" t="s">
        <v>108</v>
      </c>
      <c r="E20" s="23" t="s">
        <v>109</v>
      </c>
      <c r="F20" s="23" t="s">
        <v>110</v>
      </c>
    </row>
    <row r="21" spans="2:6" ht="19.5" customHeight="1" x14ac:dyDescent="0.25">
      <c r="B21" s="22" t="s">
        <v>111</v>
      </c>
      <c r="C21" s="23" t="s">
        <v>112</v>
      </c>
      <c r="D21" s="23" t="s">
        <v>113</v>
      </c>
      <c r="E21" s="23" t="s">
        <v>114</v>
      </c>
      <c r="F21" s="23" t="s">
        <v>115</v>
      </c>
    </row>
    <row r="23" spans="2:6" ht="25.5" customHeight="1" x14ac:dyDescent="0.25">
      <c r="B23" s="56" t="s">
        <v>116</v>
      </c>
      <c r="C23" s="56"/>
      <c r="D23" s="56"/>
      <c r="E23" s="56"/>
      <c r="F23" s="56"/>
    </row>
  </sheetData>
  <mergeCells count="5">
    <mergeCell ref="B2:F2"/>
    <mergeCell ref="B3:F3"/>
    <mergeCell ref="B6:F6"/>
    <mergeCell ref="B14:F14"/>
    <mergeCell ref="B23:F2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43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11" customWidth="1"/>
    <col min="4" max="4" width="7" customWidth="1"/>
    <col min="5" max="5" width="8" customWidth="1"/>
    <col min="6" max="6" width="6" customWidth="1"/>
    <col min="7" max="7" width="26" customWidth="1"/>
    <col min="8" max="8" width="3" customWidth="1"/>
    <col min="9" max="9" width="26" customWidth="1"/>
    <col min="10" max="12" width="6" customWidth="1"/>
    <col min="13" max="13" width="15" customWidth="1"/>
    <col min="14" max="14" width="2.42578125" customWidth="1"/>
  </cols>
  <sheetData>
    <row r="2" spans="2:13" ht="33.75" customHeight="1" x14ac:dyDescent="0.25">
      <c r="B2" s="3" t="s">
        <v>117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9.5" customHeight="1" x14ac:dyDescent="0.25">
      <c r="B3" s="2" t="s">
        <v>118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6" customHeight="1" x14ac:dyDescent="0.25">
      <c r="K4" s="57"/>
      <c r="L4" s="57"/>
    </row>
    <row r="5" spans="2:13" ht="21.75" customHeight="1" x14ac:dyDescent="0.25">
      <c r="B5" s="24" t="s">
        <v>119</v>
      </c>
      <c r="C5" s="24" t="s">
        <v>120</v>
      </c>
      <c r="D5" s="24" t="s">
        <v>121</v>
      </c>
      <c r="E5" s="24" t="s">
        <v>122</v>
      </c>
      <c r="F5" s="24" t="s">
        <v>39</v>
      </c>
      <c r="G5" s="24" t="s">
        <v>123</v>
      </c>
      <c r="H5" s="24"/>
      <c r="I5" s="24" t="s">
        <v>124</v>
      </c>
      <c r="J5" s="24" t="s">
        <v>39</v>
      </c>
      <c r="K5" s="24" t="s">
        <v>123</v>
      </c>
      <c r="L5" s="24" t="s">
        <v>124</v>
      </c>
      <c r="M5" s="24" t="s">
        <v>125</v>
      </c>
    </row>
    <row r="6" spans="2:13" ht="18" customHeight="1" x14ac:dyDescent="0.25">
      <c r="B6" s="25">
        <v>1</v>
      </c>
      <c r="C6" s="26" t="s">
        <v>126</v>
      </c>
      <c r="D6" s="26" t="s">
        <v>127</v>
      </c>
      <c r="E6" s="26" t="s">
        <v>128</v>
      </c>
      <c r="F6" s="27" t="s">
        <v>45</v>
      </c>
      <c r="G6" s="28" t="str">
        <f>IFERROR(VLOOKUP(F6,Mannschaften!$B$7:$C$21,2,FALSE()),"")</f>
        <v>SV Blau-Weiß Ahlberg</v>
      </c>
      <c r="H6" s="29" t="s">
        <v>129</v>
      </c>
      <c r="I6" s="30" t="str">
        <f>IFERROR(VLOOKUP(J6,Mannschaften!$B$7:$C$21,2,FALSE()),"")</f>
        <v>TSV Bergkamp</v>
      </c>
      <c r="J6" s="27" t="s">
        <v>75</v>
      </c>
      <c r="K6" s="31">
        <v>2</v>
      </c>
      <c r="L6" s="31">
        <v>1</v>
      </c>
      <c r="M6" s="32" t="str">
        <f t="shared" ref="M6:M41" si="0">IF(OR(K6="",L6=""),"offen",K6&amp;" : "&amp;L6)</f>
        <v>2 : 1</v>
      </c>
    </row>
    <row r="7" spans="2:13" ht="18" customHeight="1" x14ac:dyDescent="0.25">
      <c r="B7" s="25">
        <v>2</v>
      </c>
      <c r="C7" s="26" t="s">
        <v>126</v>
      </c>
      <c r="D7" s="26" t="s">
        <v>127</v>
      </c>
      <c r="E7" s="26" t="s">
        <v>130</v>
      </c>
      <c r="F7" s="27" t="s">
        <v>50</v>
      </c>
      <c r="G7" s="28" t="str">
        <f>IFERROR(VLOOKUP(F7,Mannschaften!$B$7:$C$21,2,FALSE()),"")</f>
        <v>TuS Falkenhain</v>
      </c>
      <c r="H7" s="29" t="s">
        <v>129</v>
      </c>
      <c r="I7" s="30" t="str">
        <f>IFERROR(VLOOKUP(J7,Mannschaften!$B$7:$C$21,2,FALSE()),"")</f>
        <v>VfL Seeblick</v>
      </c>
      <c r="J7" s="27" t="s">
        <v>70</v>
      </c>
      <c r="K7" s="31">
        <v>0</v>
      </c>
      <c r="L7" s="31">
        <v>0</v>
      </c>
      <c r="M7" s="32" t="str">
        <f t="shared" si="0"/>
        <v>0 : 0</v>
      </c>
    </row>
    <row r="8" spans="2:13" ht="18" customHeight="1" x14ac:dyDescent="0.25">
      <c r="B8" s="25">
        <v>3</v>
      </c>
      <c r="C8" s="26" t="s">
        <v>126</v>
      </c>
      <c r="D8" s="26" t="s">
        <v>131</v>
      </c>
      <c r="E8" s="26" t="s">
        <v>128</v>
      </c>
      <c r="F8" s="27" t="s">
        <v>55</v>
      </c>
      <c r="G8" s="28" t="str">
        <f>IFERROR(VLOOKUP(F8,Mannschaften!$B$7:$C$21,2,FALSE()),"")</f>
        <v>FC Nordstern</v>
      </c>
      <c r="H8" s="29" t="s">
        <v>129</v>
      </c>
      <c r="I8" s="30" t="str">
        <f>IFERROR(VLOOKUP(J8,Mannschaften!$B$7:$C$21,2,FALSE()),"")</f>
        <v>Spvgg Talheim</v>
      </c>
      <c r="J8" s="27" t="s">
        <v>65</v>
      </c>
      <c r="K8" s="31">
        <v>3</v>
      </c>
      <c r="L8" s="31">
        <v>2</v>
      </c>
      <c r="M8" s="32" t="str">
        <f t="shared" si="0"/>
        <v>3 : 2</v>
      </c>
    </row>
    <row r="9" spans="2:13" ht="18" customHeight="1" x14ac:dyDescent="0.25">
      <c r="B9" s="25">
        <v>4</v>
      </c>
      <c r="C9" s="26" t="s">
        <v>126</v>
      </c>
      <c r="D9" s="26" t="s">
        <v>131</v>
      </c>
      <c r="E9" s="26" t="s">
        <v>130</v>
      </c>
      <c r="F9" s="27" t="s">
        <v>81</v>
      </c>
      <c r="G9" s="28" t="str">
        <f>IFERROR(VLOOKUP(F9,Mannschaften!$B$7:$C$21,2,FALSE()),"")</f>
        <v>SV Rot-Gold Kastel</v>
      </c>
      <c r="H9" s="29" t="s">
        <v>129</v>
      </c>
      <c r="I9" s="30" t="str">
        <f>IFERROR(VLOOKUP(J9,Mannschaften!$B$7:$C$21,2,FALSE()),"")</f>
        <v>VfB Steinfurt</v>
      </c>
      <c r="J9" s="27" t="s">
        <v>111</v>
      </c>
      <c r="K9" s="31">
        <v>1</v>
      </c>
      <c r="L9" s="31">
        <v>1</v>
      </c>
      <c r="M9" s="32" t="str">
        <f t="shared" si="0"/>
        <v>1 : 1</v>
      </c>
    </row>
    <row r="10" spans="2:13" ht="18" customHeight="1" x14ac:dyDescent="0.25">
      <c r="B10" s="25">
        <v>5</v>
      </c>
      <c r="C10" s="26" t="s">
        <v>126</v>
      </c>
      <c r="D10" s="26" t="s">
        <v>132</v>
      </c>
      <c r="E10" s="26" t="s">
        <v>128</v>
      </c>
      <c r="F10" s="27" t="s">
        <v>86</v>
      </c>
      <c r="G10" s="28" t="str">
        <f>IFERROR(VLOOKUP(F10,Mannschaften!$B$7:$C$21,2,FALSE()),"")</f>
        <v>FC Lindental</v>
      </c>
      <c r="H10" s="29" t="s">
        <v>129</v>
      </c>
      <c r="I10" s="30" t="str">
        <f>IFERROR(VLOOKUP(J10,Mannschaften!$B$7:$C$21,2,FALSE()),"")</f>
        <v>Spvgg Auental</v>
      </c>
      <c r="J10" s="27" t="s">
        <v>106</v>
      </c>
      <c r="K10" s="31">
        <v>2</v>
      </c>
      <c r="L10" s="31">
        <v>0</v>
      </c>
      <c r="M10" s="32" t="str">
        <f t="shared" si="0"/>
        <v>2 : 0</v>
      </c>
    </row>
    <row r="11" spans="2:13" ht="18" customHeight="1" x14ac:dyDescent="0.25">
      <c r="B11" s="25">
        <v>6</v>
      </c>
      <c r="C11" s="26" t="s">
        <v>126</v>
      </c>
      <c r="D11" s="26" t="s">
        <v>132</v>
      </c>
      <c r="E11" s="26" t="s">
        <v>130</v>
      </c>
      <c r="F11" s="27" t="s">
        <v>91</v>
      </c>
      <c r="G11" s="28" t="str">
        <f>IFERROR(VLOOKUP(F11,Mannschaften!$B$7:$C$21,2,FALSE()),"")</f>
        <v>SG Wiesenbach</v>
      </c>
      <c r="H11" s="29" t="s">
        <v>129</v>
      </c>
      <c r="I11" s="30" t="str">
        <f>IFERROR(VLOOKUP(J11,Mannschaften!$B$7:$C$21,2,FALSE()),"")</f>
        <v>SC Hafenkicker</v>
      </c>
      <c r="J11" s="27" t="s">
        <v>101</v>
      </c>
      <c r="K11" s="31">
        <v>4</v>
      </c>
      <c r="L11" s="31">
        <v>1</v>
      </c>
      <c r="M11" s="32" t="str">
        <f t="shared" si="0"/>
        <v>4 : 1</v>
      </c>
    </row>
    <row r="12" spans="2:13" ht="18" customHeight="1" x14ac:dyDescent="0.25">
      <c r="B12" s="33">
        <v>7</v>
      </c>
      <c r="C12" s="26" t="s">
        <v>126</v>
      </c>
      <c r="D12" s="26" t="s">
        <v>133</v>
      </c>
      <c r="E12" s="26" t="s">
        <v>128</v>
      </c>
      <c r="F12" s="27" t="s">
        <v>45</v>
      </c>
      <c r="G12" s="34" t="str">
        <f>IFERROR(VLOOKUP(F12,Mannschaften!$B$7:$C$21,2,FALSE()),"")</f>
        <v>SV Blau-Weiß Ahlberg</v>
      </c>
      <c r="H12" s="35" t="s">
        <v>129</v>
      </c>
      <c r="I12" s="36" t="str">
        <f>IFERROR(VLOOKUP(J12,Mannschaften!$B$7:$C$21,2,FALSE()),"")</f>
        <v>VfL Seeblick</v>
      </c>
      <c r="J12" s="27" t="s">
        <v>70</v>
      </c>
      <c r="K12" s="31">
        <v>0</v>
      </c>
      <c r="L12" s="31">
        <v>2</v>
      </c>
      <c r="M12" s="37" t="str">
        <f t="shared" si="0"/>
        <v>0 : 2</v>
      </c>
    </row>
    <row r="13" spans="2:13" ht="18" customHeight="1" x14ac:dyDescent="0.25">
      <c r="B13" s="33">
        <v>8</v>
      </c>
      <c r="C13" s="26" t="s">
        <v>126</v>
      </c>
      <c r="D13" s="26" t="s">
        <v>133</v>
      </c>
      <c r="E13" s="26" t="s">
        <v>130</v>
      </c>
      <c r="F13" s="27" t="s">
        <v>75</v>
      </c>
      <c r="G13" s="34" t="str">
        <f>IFERROR(VLOOKUP(F13,Mannschaften!$B$7:$C$21,2,FALSE()),"")</f>
        <v>TSV Bergkamp</v>
      </c>
      <c r="H13" s="35" t="s">
        <v>129</v>
      </c>
      <c r="I13" s="36" t="str">
        <f>IFERROR(VLOOKUP(J13,Mannschaften!$B$7:$C$21,2,FALSE()),"")</f>
        <v>Spvgg Talheim</v>
      </c>
      <c r="J13" s="27" t="s">
        <v>65</v>
      </c>
      <c r="K13" s="31">
        <v>1</v>
      </c>
      <c r="L13" s="31">
        <v>1</v>
      </c>
      <c r="M13" s="37" t="str">
        <f t="shared" si="0"/>
        <v>1 : 1</v>
      </c>
    </row>
    <row r="14" spans="2:13" ht="18" customHeight="1" x14ac:dyDescent="0.25">
      <c r="B14" s="33">
        <v>9</v>
      </c>
      <c r="C14" s="26" t="s">
        <v>126</v>
      </c>
      <c r="D14" s="26" t="s">
        <v>134</v>
      </c>
      <c r="E14" s="26" t="s">
        <v>128</v>
      </c>
      <c r="F14" s="27" t="s">
        <v>50</v>
      </c>
      <c r="G14" s="34" t="str">
        <f>IFERROR(VLOOKUP(F14,Mannschaften!$B$7:$C$21,2,FALSE()),"")</f>
        <v>TuS Falkenhain</v>
      </c>
      <c r="H14" s="35" t="s">
        <v>129</v>
      </c>
      <c r="I14" s="36" t="str">
        <f>IFERROR(VLOOKUP(J14,Mannschaften!$B$7:$C$21,2,FALSE()),"")</f>
        <v>SC Grünwald</v>
      </c>
      <c r="J14" s="27" t="s">
        <v>60</v>
      </c>
      <c r="K14" s="31">
        <v>2</v>
      </c>
      <c r="L14" s="31">
        <v>2</v>
      </c>
      <c r="M14" s="37" t="str">
        <f t="shared" si="0"/>
        <v>2 : 2</v>
      </c>
    </row>
    <row r="15" spans="2:13" ht="18" customHeight="1" x14ac:dyDescent="0.25">
      <c r="B15" s="33">
        <v>10</v>
      </c>
      <c r="C15" s="26" t="s">
        <v>126</v>
      </c>
      <c r="D15" s="26" t="s">
        <v>134</v>
      </c>
      <c r="E15" s="26" t="s">
        <v>130</v>
      </c>
      <c r="F15" s="27" t="s">
        <v>81</v>
      </c>
      <c r="G15" s="34" t="str">
        <f>IFERROR(VLOOKUP(F15,Mannschaften!$B$7:$C$21,2,FALSE()),"")</f>
        <v>SV Rot-Gold Kastel</v>
      </c>
      <c r="H15" s="35" t="s">
        <v>129</v>
      </c>
      <c r="I15" s="36" t="str">
        <f>IFERROR(VLOOKUP(J15,Mannschaften!$B$7:$C$21,2,FALSE()),"")</f>
        <v>Spvgg Auental</v>
      </c>
      <c r="J15" s="27" t="s">
        <v>106</v>
      </c>
      <c r="K15" s="31">
        <v>3</v>
      </c>
      <c r="L15" s="31">
        <v>0</v>
      </c>
      <c r="M15" s="37" t="str">
        <f t="shared" si="0"/>
        <v>3 : 0</v>
      </c>
    </row>
    <row r="16" spans="2:13" ht="18" customHeight="1" x14ac:dyDescent="0.25">
      <c r="B16" s="33">
        <v>11</v>
      </c>
      <c r="C16" s="26" t="s">
        <v>126</v>
      </c>
      <c r="D16" s="26" t="s">
        <v>135</v>
      </c>
      <c r="E16" s="26" t="s">
        <v>128</v>
      </c>
      <c r="F16" s="27" t="s">
        <v>111</v>
      </c>
      <c r="G16" s="34" t="str">
        <f>IFERROR(VLOOKUP(F16,Mannschaften!$B$7:$C$21,2,FALSE()),"")</f>
        <v>VfB Steinfurt</v>
      </c>
      <c r="H16" s="35" t="s">
        <v>129</v>
      </c>
      <c r="I16" s="36" t="str">
        <f>IFERROR(VLOOKUP(J16,Mannschaften!$B$7:$C$21,2,FALSE()),"")</f>
        <v>SC Hafenkicker</v>
      </c>
      <c r="J16" s="27" t="s">
        <v>101</v>
      </c>
      <c r="K16" s="31">
        <v>2</v>
      </c>
      <c r="L16" s="31">
        <v>1</v>
      </c>
      <c r="M16" s="37" t="str">
        <f t="shared" si="0"/>
        <v>2 : 1</v>
      </c>
    </row>
    <row r="17" spans="2:13" ht="18" customHeight="1" x14ac:dyDescent="0.25">
      <c r="B17" s="33">
        <v>12</v>
      </c>
      <c r="C17" s="26" t="s">
        <v>126</v>
      </c>
      <c r="D17" s="26" t="s">
        <v>135</v>
      </c>
      <c r="E17" s="26" t="s">
        <v>130</v>
      </c>
      <c r="F17" s="27" t="s">
        <v>86</v>
      </c>
      <c r="G17" s="34" t="str">
        <f>IFERROR(VLOOKUP(F17,Mannschaften!$B$7:$C$21,2,FALSE()),"")</f>
        <v>FC Lindental</v>
      </c>
      <c r="H17" s="35" t="s">
        <v>129</v>
      </c>
      <c r="I17" s="36" t="str">
        <f>IFERROR(VLOOKUP(J17,Mannschaften!$B$7:$C$21,2,FALSE()),"")</f>
        <v>TuS Marienfeld</v>
      </c>
      <c r="J17" s="27" t="s">
        <v>96</v>
      </c>
      <c r="K17" s="31">
        <v>1</v>
      </c>
      <c r="L17" s="31">
        <v>3</v>
      </c>
      <c r="M17" s="37" t="str">
        <f t="shared" si="0"/>
        <v>1 : 3</v>
      </c>
    </row>
    <row r="18" spans="2:13" ht="18" customHeight="1" x14ac:dyDescent="0.25">
      <c r="B18" s="25">
        <v>13</v>
      </c>
      <c r="C18" s="26" t="s">
        <v>126</v>
      </c>
      <c r="D18" s="26" t="s">
        <v>136</v>
      </c>
      <c r="E18" s="26" t="s">
        <v>128</v>
      </c>
      <c r="F18" s="27" t="s">
        <v>45</v>
      </c>
      <c r="G18" s="28" t="str">
        <f>IFERROR(VLOOKUP(F18,Mannschaften!$B$7:$C$21,2,FALSE()),"")</f>
        <v>SV Blau-Weiß Ahlberg</v>
      </c>
      <c r="H18" s="29" t="s">
        <v>129</v>
      </c>
      <c r="I18" s="30" t="str">
        <f>IFERROR(VLOOKUP(J18,Mannschaften!$B$7:$C$21,2,FALSE()),"")</f>
        <v>Spvgg Talheim</v>
      </c>
      <c r="J18" s="27" t="s">
        <v>65</v>
      </c>
      <c r="K18" s="31"/>
      <c r="L18" s="31"/>
      <c r="M18" s="32" t="str">
        <f t="shared" si="0"/>
        <v>offen</v>
      </c>
    </row>
    <row r="19" spans="2:13" ht="18" customHeight="1" x14ac:dyDescent="0.25">
      <c r="B19" s="25">
        <v>14</v>
      </c>
      <c r="C19" s="26" t="s">
        <v>126</v>
      </c>
      <c r="D19" s="26" t="s">
        <v>136</v>
      </c>
      <c r="E19" s="26" t="s">
        <v>130</v>
      </c>
      <c r="F19" s="27" t="s">
        <v>70</v>
      </c>
      <c r="G19" s="28" t="str">
        <f>IFERROR(VLOOKUP(F19,Mannschaften!$B$7:$C$21,2,FALSE()),"")</f>
        <v>VfL Seeblick</v>
      </c>
      <c r="H19" s="29" t="s">
        <v>129</v>
      </c>
      <c r="I19" s="30" t="str">
        <f>IFERROR(VLOOKUP(J19,Mannschaften!$B$7:$C$21,2,FALSE()),"")</f>
        <v>SC Grünwald</v>
      </c>
      <c r="J19" s="27" t="s">
        <v>60</v>
      </c>
      <c r="K19" s="31"/>
      <c r="L19" s="31"/>
      <c r="M19" s="32" t="str">
        <f t="shared" si="0"/>
        <v>offen</v>
      </c>
    </row>
    <row r="20" spans="2:13" ht="18" customHeight="1" x14ac:dyDescent="0.25">
      <c r="B20" s="25">
        <v>15</v>
      </c>
      <c r="C20" s="26" t="s">
        <v>126</v>
      </c>
      <c r="D20" s="26" t="s">
        <v>137</v>
      </c>
      <c r="E20" s="26" t="s">
        <v>128</v>
      </c>
      <c r="F20" s="27" t="s">
        <v>75</v>
      </c>
      <c r="G20" s="28" t="str">
        <f>IFERROR(VLOOKUP(F20,Mannschaften!$B$7:$C$21,2,FALSE()),"")</f>
        <v>TSV Bergkamp</v>
      </c>
      <c r="H20" s="29" t="s">
        <v>129</v>
      </c>
      <c r="I20" s="30" t="str">
        <f>IFERROR(VLOOKUP(J20,Mannschaften!$B$7:$C$21,2,FALSE()),"")</f>
        <v>FC Nordstern</v>
      </c>
      <c r="J20" s="27" t="s">
        <v>55</v>
      </c>
      <c r="K20" s="31"/>
      <c r="L20" s="31"/>
      <c r="M20" s="32" t="str">
        <f t="shared" si="0"/>
        <v>offen</v>
      </c>
    </row>
    <row r="21" spans="2:13" ht="18" customHeight="1" x14ac:dyDescent="0.25">
      <c r="B21" s="25">
        <v>16</v>
      </c>
      <c r="C21" s="26" t="s">
        <v>126</v>
      </c>
      <c r="D21" s="26" t="s">
        <v>137</v>
      </c>
      <c r="E21" s="26" t="s">
        <v>130</v>
      </c>
      <c r="F21" s="27" t="s">
        <v>81</v>
      </c>
      <c r="G21" s="28" t="str">
        <f>IFERROR(VLOOKUP(F21,Mannschaften!$B$7:$C$21,2,FALSE()),"")</f>
        <v>SV Rot-Gold Kastel</v>
      </c>
      <c r="H21" s="29" t="s">
        <v>129</v>
      </c>
      <c r="I21" s="30" t="str">
        <f>IFERROR(VLOOKUP(J21,Mannschaften!$B$7:$C$21,2,FALSE()),"")</f>
        <v>SC Hafenkicker</v>
      </c>
      <c r="J21" s="27" t="s">
        <v>101</v>
      </c>
      <c r="K21" s="31"/>
      <c r="L21" s="31"/>
      <c r="M21" s="32" t="str">
        <f t="shared" si="0"/>
        <v>offen</v>
      </c>
    </row>
    <row r="22" spans="2:13" ht="18" customHeight="1" x14ac:dyDescent="0.25">
      <c r="B22" s="25">
        <v>17</v>
      </c>
      <c r="C22" s="26" t="s">
        <v>126</v>
      </c>
      <c r="D22" s="26" t="s">
        <v>138</v>
      </c>
      <c r="E22" s="26" t="s">
        <v>128</v>
      </c>
      <c r="F22" s="27" t="s">
        <v>106</v>
      </c>
      <c r="G22" s="28" t="str">
        <f>IFERROR(VLOOKUP(F22,Mannschaften!$B$7:$C$21,2,FALSE()),"")</f>
        <v>Spvgg Auental</v>
      </c>
      <c r="H22" s="29" t="s">
        <v>129</v>
      </c>
      <c r="I22" s="30" t="str">
        <f>IFERROR(VLOOKUP(J22,Mannschaften!$B$7:$C$21,2,FALSE()),"")</f>
        <v>TuS Marienfeld</v>
      </c>
      <c r="J22" s="27" t="s">
        <v>96</v>
      </c>
      <c r="K22" s="31"/>
      <c r="L22" s="31"/>
      <c r="M22" s="32" t="str">
        <f t="shared" si="0"/>
        <v>offen</v>
      </c>
    </row>
    <row r="23" spans="2:13" ht="18" customHeight="1" x14ac:dyDescent="0.25">
      <c r="B23" s="25">
        <v>18</v>
      </c>
      <c r="C23" s="26" t="s">
        <v>126</v>
      </c>
      <c r="D23" s="26" t="s">
        <v>138</v>
      </c>
      <c r="E23" s="26" t="s">
        <v>130</v>
      </c>
      <c r="F23" s="27" t="s">
        <v>111</v>
      </c>
      <c r="G23" s="28" t="str">
        <f>IFERROR(VLOOKUP(F23,Mannschaften!$B$7:$C$21,2,FALSE()),"")</f>
        <v>VfB Steinfurt</v>
      </c>
      <c r="H23" s="29" t="s">
        <v>129</v>
      </c>
      <c r="I23" s="30" t="str">
        <f>IFERROR(VLOOKUP(J23,Mannschaften!$B$7:$C$21,2,FALSE()),"")</f>
        <v>SG Wiesenbach</v>
      </c>
      <c r="J23" s="27" t="s">
        <v>91</v>
      </c>
      <c r="K23" s="31"/>
      <c r="L23" s="31"/>
      <c r="M23" s="32" t="str">
        <f t="shared" si="0"/>
        <v>offen</v>
      </c>
    </row>
    <row r="24" spans="2:13" ht="18" customHeight="1" x14ac:dyDescent="0.25">
      <c r="B24" s="33">
        <v>19</v>
      </c>
      <c r="C24" s="26" t="s">
        <v>126</v>
      </c>
      <c r="D24" s="26" t="s">
        <v>139</v>
      </c>
      <c r="E24" s="26" t="s">
        <v>128</v>
      </c>
      <c r="F24" s="27" t="s">
        <v>45</v>
      </c>
      <c r="G24" s="34" t="str">
        <f>IFERROR(VLOOKUP(F24,Mannschaften!$B$7:$C$21,2,FALSE()),"")</f>
        <v>SV Blau-Weiß Ahlberg</v>
      </c>
      <c r="H24" s="35" t="s">
        <v>129</v>
      </c>
      <c r="I24" s="36" t="str">
        <f>IFERROR(VLOOKUP(J24,Mannschaften!$B$7:$C$21,2,FALSE()),"")</f>
        <v>SC Grünwald</v>
      </c>
      <c r="J24" s="27" t="s">
        <v>60</v>
      </c>
      <c r="K24" s="31"/>
      <c r="L24" s="31"/>
      <c r="M24" s="37" t="str">
        <f t="shared" si="0"/>
        <v>offen</v>
      </c>
    </row>
    <row r="25" spans="2:13" ht="18" customHeight="1" x14ac:dyDescent="0.25">
      <c r="B25" s="33">
        <v>20</v>
      </c>
      <c r="C25" s="26" t="s">
        <v>126</v>
      </c>
      <c r="D25" s="26" t="s">
        <v>139</v>
      </c>
      <c r="E25" s="26" t="s">
        <v>130</v>
      </c>
      <c r="F25" s="27" t="s">
        <v>65</v>
      </c>
      <c r="G25" s="34" t="str">
        <f>IFERROR(VLOOKUP(F25,Mannschaften!$B$7:$C$21,2,FALSE()),"")</f>
        <v>Spvgg Talheim</v>
      </c>
      <c r="H25" s="35" t="s">
        <v>129</v>
      </c>
      <c r="I25" s="36" t="str">
        <f>IFERROR(VLOOKUP(J25,Mannschaften!$B$7:$C$21,2,FALSE()),"")</f>
        <v>FC Nordstern</v>
      </c>
      <c r="J25" s="27" t="s">
        <v>55</v>
      </c>
      <c r="K25" s="31"/>
      <c r="L25" s="31"/>
      <c r="M25" s="37" t="str">
        <f t="shared" si="0"/>
        <v>offen</v>
      </c>
    </row>
    <row r="26" spans="2:13" ht="18" customHeight="1" x14ac:dyDescent="0.25">
      <c r="B26" s="33">
        <v>21</v>
      </c>
      <c r="C26" s="26" t="s">
        <v>126</v>
      </c>
      <c r="D26" s="26" t="s">
        <v>140</v>
      </c>
      <c r="E26" s="26" t="s">
        <v>128</v>
      </c>
      <c r="F26" s="27" t="s">
        <v>70</v>
      </c>
      <c r="G26" s="34" t="str">
        <f>IFERROR(VLOOKUP(F26,Mannschaften!$B$7:$C$21,2,FALSE()),"")</f>
        <v>VfL Seeblick</v>
      </c>
      <c r="H26" s="35" t="s">
        <v>129</v>
      </c>
      <c r="I26" s="36" t="str">
        <f>IFERROR(VLOOKUP(J26,Mannschaften!$B$7:$C$21,2,FALSE()),"")</f>
        <v>TuS Falkenhain</v>
      </c>
      <c r="J26" s="27" t="s">
        <v>50</v>
      </c>
      <c r="K26" s="31"/>
      <c r="L26" s="31"/>
      <c r="M26" s="37" t="str">
        <f t="shared" si="0"/>
        <v>offen</v>
      </c>
    </row>
    <row r="27" spans="2:13" ht="18" customHeight="1" x14ac:dyDescent="0.25">
      <c r="B27" s="33">
        <v>22</v>
      </c>
      <c r="C27" s="26" t="s">
        <v>126</v>
      </c>
      <c r="D27" s="26" t="s">
        <v>140</v>
      </c>
      <c r="E27" s="26" t="s">
        <v>130</v>
      </c>
      <c r="F27" s="27" t="s">
        <v>81</v>
      </c>
      <c r="G27" s="34" t="str">
        <f>IFERROR(VLOOKUP(F27,Mannschaften!$B$7:$C$21,2,FALSE()),"")</f>
        <v>SV Rot-Gold Kastel</v>
      </c>
      <c r="H27" s="35" t="s">
        <v>129</v>
      </c>
      <c r="I27" s="36" t="str">
        <f>IFERROR(VLOOKUP(J27,Mannschaften!$B$7:$C$21,2,FALSE()),"")</f>
        <v>TuS Marienfeld</v>
      </c>
      <c r="J27" s="27" t="s">
        <v>96</v>
      </c>
      <c r="K27" s="31"/>
      <c r="L27" s="31"/>
      <c r="M27" s="37" t="str">
        <f t="shared" si="0"/>
        <v>offen</v>
      </c>
    </row>
    <row r="28" spans="2:13" ht="18" customHeight="1" x14ac:dyDescent="0.25">
      <c r="B28" s="33">
        <v>23</v>
      </c>
      <c r="C28" s="26" t="s">
        <v>126</v>
      </c>
      <c r="D28" s="26" t="s">
        <v>141</v>
      </c>
      <c r="E28" s="26" t="s">
        <v>128</v>
      </c>
      <c r="F28" s="27" t="s">
        <v>101</v>
      </c>
      <c r="G28" s="34" t="str">
        <f>IFERROR(VLOOKUP(F28,Mannschaften!$B$7:$C$21,2,FALSE()),"")</f>
        <v>SC Hafenkicker</v>
      </c>
      <c r="H28" s="35" t="s">
        <v>129</v>
      </c>
      <c r="I28" s="36" t="str">
        <f>IFERROR(VLOOKUP(J28,Mannschaften!$B$7:$C$21,2,FALSE()),"")</f>
        <v>SG Wiesenbach</v>
      </c>
      <c r="J28" s="27" t="s">
        <v>91</v>
      </c>
      <c r="K28" s="31"/>
      <c r="L28" s="31"/>
      <c r="M28" s="37" t="str">
        <f t="shared" si="0"/>
        <v>offen</v>
      </c>
    </row>
    <row r="29" spans="2:13" ht="18" customHeight="1" x14ac:dyDescent="0.25">
      <c r="B29" s="33">
        <v>24</v>
      </c>
      <c r="C29" s="26" t="s">
        <v>126</v>
      </c>
      <c r="D29" s="26" t="s">
        <v>141</v>
      </c>
      <c r="E29" s="26" t="s">
        <v>130</v>
      </c>
      <c r="F29" s="27" t="s">
        <v>106</v>
      </c>
      <c r="G29" s="34" t="str">
        <f>IFERROR(VLOOKUP(F29,Mannschaften!$B$7:$C$21,2,FALSE()),"")</f>
        <v>Spvgg Auental</v>
      </c>
      <c r="H29" s="35" t="s">
        <v>129</v>
      </c>
      <c r="I29" s="36" t="str">
        <f>IFERROR(VLOOKUP(J29,Mannschaften!$B$7:$C$21,2,FALSE()),"")</f>
        <v>FC Lindental</v>
      </c>
      <c r="J29" s="27" t="s">
        <v>86</v>
      </c>
      <c r="K29" s="31"/>
      <c r="L29" s="31"/>
      <c r="M29" s="37" t="str">
        <f t="shared" si="0"/>
        <v>offen</v>
      </c>
    </row>
    <row r="30" spans="2:13" ht="18" customHeight="1" x14ac:dyDescent="0.25">
      <c r="B30" s="25">
        <v>25</v>
      </c>
      <c r="C30" s="26" t="s">
        <v>126</v>
      </c>
      <c r="D30" s="26" t="s">
        <v>142</v>
      </c>
      <c r="E30" s="26" t="s">
        <v>128</v>
      </c>
      <c r="F30" s="27" t="s">
        <v>45</v>
      </c>
      <c r="G30" s="28" t="str">
        <f>IFERROR(VLOOKUP(F30,Mannschaften!$B$7:$C$21,2,FALSE()),"")</f>
        <v>SV Blau-Weiß Ahlberg</v>
      </c>
      <c r="H30" s="29" t="s">
        <v>129</v>
      </c>
      <c r="I30" s="30" t="str">
        <f>IFERROR(VLOOKUP(J30,Mannschaften!$B$7:$C$21,2,FALSE()),"")</f>
        <v>FC Nordstern</v>
      </c>
      <c r="J30" s="27" t="s">
        <v>55</v>
      </c>
      <c r="K30" s="31"/>
      <c r="L30" s="31"/>
      <c r="M30" s="32" t="str">
        <f t="shared" si="0"/>
        <v>offen</v>
      </c>
    </row>
    <row r="31" spans="2:13" ht="18" customHeight="1" x14ac:dyDescent="0.25">
      <c r="B31" s="25">
        <v>26</v>
      </c>
      <c r="C31" s="26" t="s">
        <v>126</v>
      </c>
      <c r="D31" s="26" t="s">
        <v>142</v>
      </c>
      <c r="E31" s="26" t="s">
        <v>130</v>
      </c>
      <c r="F31" s="27" t="s">
        <v>60</v>
      </c>
      <c r="G31" s="28" t="str">
        <f>IFERROR(VLOOKUP(F31,Mannschaften!$B$7:$C$21,2,FALSE()),"")</f>
        <v>SC Grünwald</v>
      </c>
      <c r="H31" s="29" t="s">
        <v>129</v>
      </c>
      <c r="I31" s="30" t="str">
        <f>IFERROR(VLOOKUP(J31,Mannschaften!$B$7:$C$21,2,FALSE()),"")</f>
        <v>TuS Falkenhain</v>
      </c>
      <c r="J31" s="27" t="s">
        <v>50</v>
      </c>
      <c r="K31" s="31"/>
      <c r="L31" s="31"/>
      <c r="M31" s="32" t="str">
        <f t="shared" si="0"/>
        <v>offen</v>
      </c>
    </row>
    <row r="32" spans="2:13" ht="18" customHeight="1" x14ac:dyDescent="0.25">
      <c r="B32" s="25">
        <v>27</v>
      </c>
      <c r="C32" s="26" t="s">
        <v>126</v>
      </c>
      <c r="D32" s="26" t="s">
        <v>143</v>
      </c>
      <c r="E32" s="26" t="s">
        <v>128</v>
      </c>
      <c r="F32" s="27" t="s">
        <v>65</v>
      </c>
      <c r="G32" s="28" t="str">
        <f>IFERROR(VLOOKUP(F32,Mannschaften!$B$7:$C$21,2,FALSE()),"")</f>
        <v>Spvgg Talheim</v>
      </c>
      <c r="H32" s="29" t="s">
        <v>129</v>
      </c>
      <c r="I32" s="30" t="str">
        <f>IFERROR(VLOOKUP(J32,Mannschaften!$B$7:$C$21,2,FALSE()),"")</f>
        <v>TSV Bergkamp</v>
      </c>
      <c r="J32" s="27" t="s">
        <v>75</v>
      </c>
      <c r="K32" s="31"/>
      <c r="L32" s="31"/>
      <c r="M32" s="32" t="str">
        <f t="shared" si="0"/>
        <v>offen</v>
      </c>
    </row>
    <row r="33" spans="2:13" ht="18" customHeight="1" x14ac:dyDescent="0.25">
      <c r="B33" s="25">
        <v>28</v>
      </c>
      <c r="C33" s="26" t="s">
        <v>126</v>
      </c>
      <c r="D33" s="26" t="s">
        <v>143</v>
      </c>
      <c r="E33" s="26" t="s">
        <v>130</v>
      </c>
      <c r="F33" s="27" t="s">
        <v>81</v>
      </c>
      <c r="G33" s="28" t="str">
        <f>IFERROR(VLOOKUP(F33,Mannschaften!$B$7:$C$21,2,FALSE()),"")</f>
        <v>SV Rot-Gold Kastel</v>
      </c>
      <c r="H33" s="29" t="s">
        <v>129</v>
      </c>
      <c r="I33" s="30" t="str">
        <f>IFERROR(VLOOKUP(J33,Mannschaften!$B$7:$C$21,2,FALSE()),"")</f>
        <v>SG Wiesenbach</v>
      </c>
      <c r="J33" s="27" t="s">
        <v>91</v>
      </c>
      <c r="K33" s="31"/>
      <c r="L33" s="31"/>
      <c r="M33" s="32" t="str">
        <f t="shared" si="0"/>
        <v>offen</v>
      </c>
    </row>
    <row r="34" spans="2:13" ht="18" customHeight="1" x14ac:dyDescent="0.25">
      <c r="B34" s="25">
        <v>29</v>
      </c>
      <c r="C34" s="26" t="s">
        <v>126</v>
      </c>
      <c r="D34" s="26" t="s">
        <v>144</v>
      </c>
      <c r="E34" s="26" t="s">
        <v>128</v>
      </c>
      <c r="F34" s="27" t="s">
        <v>96</v>
      </c>
      <c r="G34" s="28" t="str">
        <f>IFERROR(VLOOKUP(F34,Mannschaften!$B$7:$C$21,2,FALSE()),"")</f>
        <v>TuS Marienfeld</v>
      </c>
      <c r="H34" s="29" t="s">
        <v>129</v>
      </c>
      <c r="I34" s="30" t="str">
        <f>IFERROR(VLOOKUP(J34,Mannschaften!$B$7:$C$21,2,FALSE()),"")</f>
        <v>FC Lindental</v>
      </c>
      <c r="J34" s="27" t="s">
        <v>86</v>
      </c>
      <c r="K34" s="31"/>
      <c r="L34" s="31"/>
      <c r="M34" s="32" t="str">
        <f t="shared" si="0"/>
        <v>offen</v>
      </c>
    </row>
    <row r="35" spans="2:13" ht="18" customHeight="1" x14ac:dyDescent="0.25">
      <c r="B35" s="25">
        <v>30</v>
      </c>
      <c r="C35" s="26" t="s">
        <v>126</v>
      </c>
      <c r="D35" s="26" t="s">
        <v>144</v>
      </c>
      <c r="E35" s="26" t="s">
        <v>130</v>
      </c>
      <c r="F35" s="27" t="s">
        <v>101</v>
      </c>
      <c r="G35" s="28" t="str">
        <f>IFERROR(VLOOKUP(F35,Mannschaften!$B$7:$C$21,2,FALSE()),"")</f>
        <v>SC Hafenkicker</v>
      </c>
      <c r="H35" s="29" t="s">
        <v>129</v>
      </c>
      <c r="I35" s="30" t="str">
        <f>IFERROR(VLOOKUP(J35,Mannschaften!$B$7:$C$21,2,FALSE()),"")</f>
        <v>VfB Steinfurt</v>
      </c>
      <c r="J35" s="27" t="s">
        <v>111</v>
      </c>
      <c r="K35" s="31"/>
      <c r="L35" s="31"/>
      <c r="M35" s="32" t="str">
        <f t="shared" si="0"/>
        <v>offen</v>
      </c>
    </row>
    <row r="36" spans="2:13" ht="18" customHeight="1" x14ac:dyDescent="0.25">
      <c r="B36" s="33">
        <v>31</v>
      </c>
      <c r="C36" s="26" t="s">
        <v>126</v>
      </c>
      <c r="D36" s="26" t="s">
        <v>145</v>
      </c>
      <c r="E36" s="26" t="s">
        <v>128</v>
      </c>
      <c r="F36" s="27" t="s">
        <v>45</v>
      </c>
      <c r="G36" s="34" t="str">
        <f>IFERROR(VLOOKUP(F36,Mannschaften!$B$7:$C$21,2,FALSE()),"")</f>
        <v>SV Blau-Weiß Ahlberg</v>
      </c>
      <c r="H36" s="35" t="s">
        <v>129</v>
      </c>
      <c r="I36" s="36" t="str">
        <f>IFERROR(VLOOKUP(J36,Mannschaften!$B$7:$C$21,2,FALSE()),"")</f>
        <v>TuS Falkenhain</v>
      </c>
      <c r="J36" s="27" t="s">
        <v>50</v>
      </c>
      <c r="K36" s="31"/>
      <c r="L36" s="31"/>
      <c r="M36" s="37" t="str">
        <f t="shared" si="0"/>
        <v>offen</v>
      </c>
    </row>
    <row r="37" spans="2:13" ht="18" customHeight="1" x14ac:dyDescent="0.25">
      <c r="B37" s="33">
        <v>32</v>
      </c>
      <c r="C37" s="26" t="s">
        <v>126</v>
      </c>
      <c r="D37" s="26" t="s">
        <v>145</v>
      </c>
      <c r="E37" s="26" t="s">
        <v>130</v>
      </c>
      <c r="F37" s="27" t="s">
        <v>55</v>
      </c>
      <c r="G37" s="34" t="str">
        <f>IFERROR(VLOOKUP(F37,Mannschaften!$B$7:$C$21,2,FALSE()),"")</f>
        <v>FC Nordstern</v>
      </c>
      <c r="H37" s="35" t="s">
        <v>129</v>
      </c>
      <c r="I37" s="36" t="str">
        <f>IFERROR(VLOOKUP(J37,Mannschaften!$B$7:$C$21,2,FALSE()),"")</f>
        <v>TSV Bergkamp</v>
      </c>
      <c r="J37" s="27" t="s">
        <v>75</v>
      </c>
      <c r="K37" s="31"/>
      <c r="L37" s="31"/>
      <c r="M37" s="37" t="str">
        <f t="shared" si="0"/>
        <v>offen</v>
      </c>
    </row>
    <row r="38" spans="2:13" ht="18" customHeight="1" x14ac:dyDescent="0.25">
      <c r="B38" s="33">
        <v>33</v>
      </c>
      <c r="C38" s="26" t="s">
        <v>126</v>
      </c>
      <c r="D38" s="26" t="s">
        <v>146</v>
      </c>
      <c r="E38" s="26" t="s">
        <v>128</v>
      </c>
      <c r="F38" s="27" t="s">
        <v>60</v>
      </c>
      <c r="G38" s="34" t="str">
        <f>IFERROR(VLOOKUP(F38,Mannschaften!$B$7:$C$21,2,FALSE()),"")</f>
        <v>SC Grünwald</v>
      </c>
      <c r="H38" s="35" t="s">
        <v>129</v>
      </c>
      <c r="I38" s="36" t="str">
        <f>IFERROR(VLOOKUP(J38,Mannschaften!$B$7:$C$21,2,FALSE()),"")</f>
        <v>VfL Seeblick</v>
      </c>
      <c r="J38" s="27" t="s">
        <v>70</v>
      </c>
      <c r="K38" s="31"/>
      <c r="L38" s="31"/>
      <c r="M38" s="37" t="str">
        <f t="shared" si="0"/>
        <v>offen</v>
      </c>
    </row>
    <row r="39" spans="2:13" ht="18" customHeight="1" x14ac:dyDescent="0.25">
      <c r="B39" s="33">
        <v>34</v>
      </c>
      <c r="C39" s="26" t="s">
        <v>126</v>
      </c>
      <c r="D39" s="26" t="s">
        <v>146</v>
      </c>
      <c r="E39" s="26" t="s">
        <v>130</v>
      </c>
      <c r="F39" s="27" t="s">
        <v>81</v>
      </c>
      <c r="G39" s="34" t="str">
        <f>IFERROR(VLOOKUP(F39,Mannschaften!$B$7:$C$21,2,FALSE()),"")</f>
        <v>SV Rot-Gold Kastel</v>
      </c>
      <c r="H39" s="35" t="s">
        <v>129</v>
      </c>
      <c r="I39" s="36" t="str">
        <f>IFERROR(VLOOKUP(J39,Mannschaften!$B$7:$C$21,2,FALSE()),"")</f>
        <v>FC Lindental</v>
      </c>
      <c r="J39" s="27" t="s">
        <v>86</v>
      </c>
      <c r="K39" s="31"/>
      <c r="L39" s="31"/>
      <c r="M39" s="37" t="str">
        <f t="shared" si="0"/>
        <v>offen</v>
      </c>
    </row>
    <row r="40" spans="2:13" ht="18" customHeight="1" x14ac:dyDescent="0.25">
      <c r="B40" s="33">
        <v>35</v>
      </c>
      <c r="C40" s="26" t="s">
        <v>126</v>
      </c>
      <c r="D40" s="26" t="s">
        <v>147</v>
      </c>
      <c r="E40" s="26" t="s">
        <v>128</v>
      </c>
      <c r="F40" s="27" t="s">
        <v>91</v>
      </c>
      <c r="G40" s="34" t="str">
        <f>IFERROR(VLOOKUP(F40,Mannschaften!$B$7:$C$21,2,FALSE()),"")</f>
        <v>SG Wiesenbach</v>
      </c>
      <c r="H40" s="35" t="s">
        <v>129</v>
      </c>
      <c r="I40" s="36" t="str">
        <f>IFERROR(VLOOKUP(J40,Mannschaften!$B$7:$C$21,2,FALSE()),"")</f>
        <v>VfB Steinfurt</v>
      </c>
      <c r="J40" s="27" t="s">
        <v>111</v>
      </c>
      <c r="K40" s="31"/>
      <c r="L40" s="31"/>
      <c r="M40" s="37" t="str">
        <f t="shared" si="0"/>
        <v>offen</v>
      </c>
    </row>
    <row r="41" spans="2:13" ht="18" customHeight="1" x14ac:dyDescent="0.25">
      <c r="B41" s="33">
        <v>36</v>
      </c>
      <c r="C41" s="26" t="s">
        <v>126</v>
      </c>
      <c r="D41" s="26" t="s">
        <v>147</v>
      </c>
      <c r="E41" s="26" t="s">
        <v>130</v>
      </c>
      <c r="F41" s="27" t="s">
        <v>96</v>
      </c>
      <c r="G41" s="34" t="str">
        <f>IFERROR(VLOOKUP(F41,Mannschaften!$B$7:$C$21,2,FALSE()),"")</f>
        <v>TuS Marienfeld</v>
      </c>
      <c r="H41" s="35" t="s">
        <v>129</v>
      </c>
      <c r="I41" s="36" t="str">
        <f>IFERROR(VLOOKUP(J41,Mannschaften!$B$7:$C$21,2,FALSE()),"")</f>
        <v>Spvgg Auental</v>
      </c>
      <c r="J41" s="27" t="s">
        <v>106</v>
      </c>
      <c r="K41" s="31"/>
      <c r="L41" s="31"/>
      <c r="M41" s="37" t="str">
        <f t="shared" si="0"/>
        <v>offen</v>
      </c>
    </row>
    <row r="43" spans="2:13" ht="21.75" customHeight="1" x14ac:dyDescent="0.25">
      <c r="B43" s="58" t="s">
        <v>148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</row>
  </sheetData>
  <mergeCells count="4">
    <mergeCell ref="B2:M2"/>
    <mergeCell ref="B3:M3"/>
    <mergeCell ref="K4:L4"/>
    <mergeCell ref="B43:M43"/>
  </mergeCells>
  <dataValidations count="1">
    <dataValidation type="whole" allowBlank="1" errorTitle="Ungültige Torzahl" error="Bitte eine ganze Zahl zwischen 0 und 99 eingeben." promptTitle="Tore" prompt="Tore als ganze Zahl eintragen (leer = Spiel noch offen)." sqref="K6:L41" xr:uid="{00000000-0002-0000-0200-000000000000}">
      <formula1>0</formula1>
      <formula2>99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N38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5" customWidth="1"/>
    <col min="3" max="3" width="24" customWidth="1"/>
    <col min="4" max="9" width="6" customWidth="1"/>
    <col min="10" max="10" width="7" customWidth="1"/>
    <col min="11" max="11" width="6" customWidth="1"/>
    <col min="12" max="12" width="2.42578125" customWidth="1"/>
    <col min="13" max="14" width="13" hidden="1" customWidth="1"/>
  </cols>
  <sheetData>
    <row r="2" spans="2:14" ht="33.75" customHeight="1" x14ac:dyDescent="0.25"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</row>
    <row r="3" spans="2:14" ht="19.5" customHeight="1" x14ac:dyDescent="0.25">
      <c r="B3" s="2" t="s">
        <v>150</v>
      </c>
      <c r="C3" s="2"/>
      <c r="D3" s="2"/>
      <c r="E3" s="2"/>
      <c r="F3" s="2"/>
      <c r="G3" s="2"/>
      <c r="H3" s="2"/>
      <c r="I3" s="2"/>
      <c r="J3" s="2"/>
      <c r="K3" s="2"/>
    </row>
    <row r="4" spans="2:14" ht="6" customHeight="1" x14ac:dyDescent="0.25"/>
    <row r="6" spans="2:14" ht="21.75" customHeight="1" x14ac:dyDescent="0.25">
      <c r="B6" s="59" t="s">
        <v>44</v>
      </c>
      <c r="C6" s="59"/>
      <c r="D6" s="59"/>
      <c r="E6" s="59"/>
      <c r="F6" s="59"/>
      <c r="G6" s="59"/>
      <c r="H6" s="59"/>
      <c r="I6" s="59"/>
      <c r="J6" s="59"/>
      <c r="K6" s="59"/>
    </row>
    <row r="7" spans="2:14" ht="19.5" customHeight="1" x14ac:dyDescent="0.25">
      <c r="B7" s="24" t="s">
        <v>151</v>
      </c>
      <c r="C7" s="24" t="s">
        <v>152</v>
      </c>
      <c r="D7" s="24" t="s">
        <v>153</v>
      </c>
      <c r="E7" s="24" t="s">
        <v>154</v>
      </c>
      <c r="F7" s="24" t="s">
        <v>155</v>
      </c>
      <c r="G7" s="24" t="s">
        <v>156</v>
      </c>
      <c r="H7" s="24" t="s">
        <v>157</v>
      </c>
      <c r="I7" s="24" t="s">
        <v>158</v>
      </c>
      <c r="J7" s="24" t="s">
        <v>159</v>
      </c>
      <c r="K7" s="24" t="s">
        <v>160</v>
      </c>
    </row>
    <row r="8" spans="2:14" ht="18.75" customHeight="1" x14ac:dyDescent="0.25">
      <c r="B8" s="38">
        <f t="shared" ref="B8:B14" si="0">RANK(N8,$N$8:$N$14)</f>
        <v>3</v>
      </c>
      <c r="C8" s="39" t="str">
        <f>IFERROR(VLOOKUP(M8,Mannschaften!$B$7:$C$21,2,FALSE()),M8)</f>
        <v>SV Blau-Weiß Ahlberg</v>
      </c>
      <c r="D8" s="40">
        <f>SUMPRODUCT(((Spielplan!$F$6:$F$41=$M8)+(Spielplan!$J$6:$J$41=$M8))*(Spielplan!$K$6:$K$41&lt;&gt;"")*(Spielplan!$L$6:$L$41&lt;&gt;""))</f>
        <v>2</v>
      </c>
      <c r="E8" s="40">
        <f>SUMPRODUCT((Spielplan!$F$6:$F$41=$M8)*(Spielplan!$K$6:$K$41&gt;Spielplan!$L$6:$L$41)*(Spielplan!$K$6:$K$41&lt;&gt;"")*(Spielplan!$L$6:$L$41&lt;&gt;""))+SUMPRODUCT((Spielplan!$J$6:$J$41=$M8)*(Spielplan!$L$6:$L$41&gt;Spielplan!$K$6:$K$41)*(Spielplan!$K$6:$K$41&lt;&gt;"")*(Spielplan!$L$6:$L$41&lt;&gt;""))</f>
        <v>1</v>
      </c>
      <c r="F8" s="40">
        <f>SUMPRODUCT((((Spielplan!$F$6:$F$41=$M8)+(Spielplan!$J$6:$J$41=$M8))&gt;0)*(Spielplan!$K$6:$K$41=Spielplan!$L$6:$L$41)*(Spielplan!$K$6:$K$41&lt;&gt;"")*(Spielplan!$L$6:$L$41&lt;&gt;""))</f>
        <v>0</v>
      </c>
      <c r="G8" s="40">
        <f>SUMPRODUCT((Spielplan!$F$6:$F$41=$M8)*(Spielplan!$K$6:$K$41&lt;Spielplan!$L$6:$L$41)*(Spielplan!$K$6:$K$41&lt;&gt;"")*(Spielplan!$L$6:$L$41&lt;&gt;""))+SUMPRODUCT((Spielplan!$J$6:$J$41=$M8)*(Spielplan!$L$6:$L$41&lt;Spielplan!$K$6:$K$41)*(Spielplan!$K$6:$K$41&lt;&gt;"")*(Spielplan!$L$6:$L$41&lt;&gt;""))</f>
        <v>1</v>
      </c>
      <c r="H8" s="40">
        <f>SUMPRODUCT((Spielplan!$F$6:$F$41=$M8)*IF(Spielplan!$K$6:$K$41="",0,Spielplan!$K$6:$K$41))+SUMPRODUCT((Spielplan!$J$6:$J$41=$M8)*IF(Spielplan!$L$6:$L$41="",0,Spielplan!$L$6:$L$41))</f>
        <v>2</v>
      </c>
      <c r="I8" s="40">
        <f>SUMPRODUCT((Spielplan!$F$6:$F$41=$M8)*IF(Spielplan!$L$6:$L$41="",0,Spielplan!$L$6:$L$41))+SUMPRODUCT((Spielplan!$J$6:$J$41=$M8)*IF(Spielplan!$K$6:$K$41="",0,Spielplan!$K$6:$K$41))</f>
        <v>3</v>
      </c>
      <c r="J8" s="40">
        <f t="shared" ref="J8:J14" si="1">H8-I8</f>
        <v>-1</v>
      </c>
      <c r="K8" s="41">
        <f t="shared" ref="K8:K14" si="2">E8*3+F8</f>
        <v>3</v>
      </c>
      <c r="M8" s="42" t="s">
        <v>45</v>
      </c>
      <c r="N8" s="43">
        <f t="shared" ref="N8:N14" si="3">K8*1000000+(J8+100)*1000+H8-ROW()/1000</f>
        <v>3099001.9920000001</v>
      </c>
    </row>
    <row r="9" spans="2:14" ht="18.75" customHeight="1" x14ac:dyDescent="0.25">
      <c r="B9" s="44">
        <f t="shared" si="0"/>
        <v>4</v>
      </c>
      <c r="C9" s="45" t="str">
        <f>IFERROR(VLOOKUP(M9,Mannschaften!$B$7:$C$21,2,FALSE()),M9)</f>
        <v>TuS Falkenhain</v>
      </c>
      <c r="D9" s="46">
        <f>SUMPRODUCT(((Spielplan!$F$6:$F$41=$M9)+(Spielplan!$J$6:$J$41=$M9))*(Spielplan!$K$6:$K$41&lt;&gt;"")*(Spielplan!$L$6:$L$41&lt;&gt;""))</f>
        <v>2</v>
      </c>
      <c r="E9" s="46">
        <f>SUMPRODUCT((Spielplan!$F$6:$F$41=$M9)*(Spielplan!$K$6:$K$41&gt;Spielplan!$L$6:$L$41)*(Spielplan!$K$6:$K$41&lt;&gt;"")*(Spielplan!$L$6:$L$41&lt;&gt;""))+SUMPRODUCT((Spielplan!$J$6:$J$41=$M9)*(Spielplan!$L$6:$L$41&gt;Spielplan!$K$6:$K$41)*(Spielplan!$K$6:$K$41&lt;&gt;"")*(Spielplan!$L$6:$L$41&lt;&gt;""))</f>
        <v>0</v>
      </c>
      <c r="F9" s="46">
        <f>SUMPRODUCT((((Spielplan!$F$6:$F$41=$M9)+(Spielplan!$J$6:$J$41=$M9))&gt;0)*(Spielplan!$K$6:$K$41=Spielplan!$L$6:$L$41)*(Spielplan!$K$6:$K$41&lt;&gt;"")*(Spielplan!$L$6:$L$41&lt;&gt;""))</f>
        <v>2</v>
      </c>
      <c r="G9" s="46">
        <f>SUMPRODUCT((Spielplan!$F$6:$F$41=$M9)*(Spielplan!$K$6:$K$41&lt;Spielplan!$L$6:$L$41)*(Spielplan!$K$6:$K$41&lt;&gt;"")*(Spielplan!$L$6:$L$41&lt;&gt;""))+SUMPRODUCT((Spielplan!$J$6:$J$41=$M9)*(Spielplan!$L$6:$L$41&lt;Spielplan!$K$6:$K$41)*(Spielplan!$K$6:$K$41&lt;&gt;"")*(Spielplan!$L$6:$L$41&lt;&gt;""))</f>
        <v>0</v>
      </c>
      <c r="H9" s="46">
        <f>SUMPRODUCT((Spielplan!$F$6:$F$41=$M9)*IF(Spielplan!$K$6:$K$41="",0,Spielplan!$K$6:$K$41))+SUMPRODUCT((Spielplan!$J$6:$J$41=$M9)*IF(Spielplan!$L$6:$L$41="",0,Spielplan!$L$6:$L$41))</f>
        <v>2</v>
      </c>
      <c r="I9" s="46">
        <f>SUMPRODUCT((Spielplan!$F$6:$F$41=$M9)*IF(Spielplan!$L$6:$L$41="",0,Spielplan!$L$6:$L$41))+SUMPRODUCT((Spielplan!$J$6:$J$41=$M9)*IF(Spielplan!$K$6:$K$41="",0,Spielplan!$K$6:$K$41))</f>
        <v>2</v>
      </c>
      <c r="J9" s="46">
        <f t="shared" si="1"/>
        <v>0</v>
      </c>
      <c r="K9" s="47">
        <f t="shared" si="2"/>
        <v>2</v>
      </c>
      <c r="M9" s="42" t="s">
        <v>50</v>
      </c>
      <c r="N9" s="43">
        <f t="shared" si="3"/>
        <v>2100001.9909999999</v>
      </c>
    </row>
    <row r="10" spans="2:14" ht="18.75" customHeight="1" x14ac:dyDescent="0.25">
      <c r="B10" s="38">
        <f t="shared" si="0"/>
        <v>2</v>
      </c>
      <c r="C10" s="39" t="str">
        <f>IFERROR(VLOOKUP(M10,Mannschaften!$B$7:$C$21,2,FALSE()),M10)</f>
        <v>FC Nordstern</v>
      </c>
      <c r="D10" s="40">
        <f>SUMPRODUCT(((Spielplan!$F$6:$F$41=$M10)+(Spielplan!$J$6:$J$41=$M10))*(Spielplan!$K$6:$K$41&lt;&gt;"")*(Spielplan!$L$6:$L$41&lt;&gt;""))</f>
        <v>1</v>
      </c>
      <c r="E10" s="40">
        <f>SUMPRODUCT((Spielplan!$F$6:$F$41=$M10)*(Spielplan!$K$6:$K$41&gt;Spielplan!$L$6:$L$41)*(Spielplan!$K$6:$K$41&lt;&gt;"")*(Spielplan!$L$6:$L$41&lt;&gt;""))+SUMPRODUCT((Spielplan!$J$6:$J$41=$M10)*(Spielplan!$L$6:$L$41&gt;Spielplan!$K$6:$K$41)*(Spielplan!$K$6:$K$41&lt;&gt;"")*(Spielplan!$L$6:$L$41&lt;&gt;""))</f>
        <v>1</v>
      </c>
      <c r="F10" s="40">
        <f>SUMPRODUCT((((Spielplan!$F$6:$F$41=$M10)+(Spielplan!$J$6:$J$41=$M10))&gt;0)*(Spielplan!$K$6:$K$41=Spielplan!$L$6:$L$41)*(Spielplan!$K$6:$K$41&lt;&gt;"")*(Spielplan!$L$6:$L$41&lt;&gt;""))</f>
        <v>0</v>
      </c>
      <c r="G10" s="40">
        <f>SUMPRODUCT((Spielplan!$F$6:$F$41=$M10)*(Spielplan!$K$6:$K$41&lt;Spielplan!$L$6:$L$41)*(Spielplan!$K$6:$K$41&lt;&gt;"")*(Spielplan!$L$6:$L$41&lt;&gt;""))+SUMPRODUCT((Spielplan!$J$6:$J$41=$M10)*(Spielplan!$L$6:$L$41&lt;Spielplan!$K$6:$K$41)*(Spielplan!$K$6:$K$41&lt;&gt;"")*(Spielplan!$L$6:$L$41&lt;&gt;""))</f>
        <v>0</v>
      </c>
      <c r="H10" s="40">
        <f>SUMPRODUCT((Spielplan!$F$6:$F$41=$M10)*IF(Spielplan!$K$6:$K$41="",0,Spielplan!$K$6:$K$41))+SUMPRODUCT((Spielplan!$J$6:$J$41=$M10)*IF(Spielplan!$L$6:$L$41="",0,Spielplan!$L$6:$L$41))</f>
        <v>3</v>
      </c>
      <c r="I10" s="40">
        <f>SUMPRODUCT((Spielplan!$F$6:$F$41=$M10)*IF(Spielplan!$L$6:$L$41="",0,Spielplan!$L$6:$L$41))+SUMPRODUCT((Spielplan!$J$6:$J$41=$M10)*IF(Spielplan!$K$6:$K$41="",0,Spielplan!$K$6:$K$41))</f>
        <v>2</v>
      </c>
      <c r="J10" s="40">
        <f t="shared" si="1"/>
        <v>1</v>
      </c>
      <c r="K10" s="41">
        <f t="shared" si="2"/>
        <v>3</v>
      </c>
      <c r="M10" s="42" t="s">
        <v>55</v>
      </c>
      <c r="N10" s="43">
        <f t="shared" si="3"/>
        <v>3101002.99</v>
      </c>
    </row>
    <row r="11" spans="2:14" ht="18.75" customHeight="1" x14ac:dyDescent="0.25">
      <c r="B11" s="44">
        <f t="shared" si="0"/>
        <v>5</v>
      </c>
      <c r="C11" s="45" t="str">
        <f>IFERROR(VLOOKUP(M11,Mannschaften!$B$7:$C$21,2,FALSE()),M11)</f>
        <v>SC Grünwald</v>
      </c>
      <c r="D11" s="46">
        <f>SUMPRODUCT(((Spielplan!$F$6:$F$41=$M11)+(Spielplan!$J$6:$J$41=$M11))*(Spielplan!$K$6:$K$41&lt;&gt;"")*(Spielplan!$L$6:$L$41&lt;&gt;""))</f>
        <v>1</v>
      </c>
      <c r="E11" s="46">
        <f>SUMPRODUCT((Spielplan!$F$6:$F$41=$M11)*(Spielplan!$K$6:$K$41&gt;Spielplan!$L$6:$L$41)*(Spielplan!$K$6:$K$41&lt;&gt;"")*(Spielplan!$L$6:$L$41&lt;&gt;""))+SUMPRODUCT((Spielplan!$J$6:$J$41=$M11)*(Spielplan!$L$6:$L$41&gt;Spielplan!$K$6:$K$41)*(Spielplan!$K$6:$K$41&lt;&gt;"")*(Spielplan!$L$6:$L$41&lt;&gt;""))</f>
        <v>0</v>
      </c>
      <c r="F11" s="46">
        <f>SUMPRODUCT((((Spielplan!$F$6:$F$41=$M11)+(Spielplan!$J$6:$J$41=$M11))&gt;0)*(Spielplan!$K$6:$K$41=Spielplan!$L$6:$L$41)*(Spielplan!$K$6:$K$41&lt;&gt;"")*(Spielplan!$L$6:$L$41&lt;&gt;""))</f>
        <v>1</v>
      </c>
      <c r="G11" s="46">
        <f>SUMPRODUCT((Spielplan!$F$6:$F$41=$M11)*(Spielplan!$K$6:$K$41&lt;Spielplan!$L$6:$L$41)*(Spielplan!$K$6:$K$41&lt;&gt;"")*(Spielplan!$L$6:$L$41&lt;&gt;""))+SUMPRODUCT((Spielplan!$J$6:$J$41=$M11)*(Spielplan!$L$6:$L$41&lt;Spielplan!$K$6:$K$41)*(Spielplan!$K$6:$K$41&lt;&gt;"")*(Spielplan!$L$6:$L$41&lt;&gt;""))</f>
        <v>0</v>
      </c>
      <c r="H11" s="46">
        <f>SUMPRODUCT((Spielplan!$F$6:$F$41=$M11)*IF(Spielplan!$K$6:$K$41="",0,Spielplan!$K$6:$K$41))+SUMPRODUCT((Spielplan!$J$6:$J$41=$M11)*IF(Spielplan!$L$6:$L$41="",0,Spielplan!$L$6:$L$41))</f>
        <v>2</v>
      </c>
      <c r="I11" s="46">
        <f>SUMPRODUCT((Spielplan!$F$6:$F$41=$M11)*IF(Spielplan!$L$6:$L$41="",0,Spielplan!$L$6:$L$41))+SUMPRODUCT((Spielplan!$J$6:$J$41=$M11)*IF(Spielplan!$K$6:$K$41="",0,Spielplan!$K$6:$K$41))</f>
        <v>2</v>
      </c>
      <c r="J11" s="46">
        <f t="shared" si="1"/>
        <v>0</v>
      </c>
      <c r="K11" s="47">
        <f t="shared" si="2"/>
        <v>1</v>
      </c>
      <c r="M11" s="42" t="s">
        <v>60</v>
      </c>
      <c r="N11" s="43">
        <f t="shared" si="3"/>
        <v>1100001.9890000001</v>
      </c>
    </row>
    <row r="12" spans="2:14" ht="18.75" customHeight="1" x14ac:dyDescent="0.25">
      <c r="B12" s="38">
        <f t="shared" si="0"/>
        <v>6</v>
      </c>
      <c r="C12" s="39" t="str">
        <f>IFERROR(VLOOKUP(M12,Mannschaften!$B$7:$C$21,2,FALSE()),M12)</f>
        <v>Spvgg Talheim</v>
      </c>
      <c r="D12" s="40">
        <f>SUMPRODUCT(((Spielplan!$F$6:$F$41=$M12)+(Spielplan!$J$6:$J$41=$M12))*(Spielplan!$K$6:$K$41&lt;&gt;"")*(Spielplan!$L$6:$L$41&lt;&gt;""))</f>
        <v>2</v>
      </c>
      <c r="E12" s="40">
        <f>SUMPRODUCT((Spielplan!$F$6:$F$41=$M12)*(Spielplan!$K$6:$K$41&gt;Spielplan!$L$6:$L$41)*(Spielplan!$K$6:$K$41&lt;&gt;"")*(Spielplan!$L$6:$L$41&lt;&gt;""))+SUMPRODUCT((Spielplan!$J$6:$J$41=$M12)*(Spielplan!$L$6:$L$41&gt;Spielplan!$K$6:$K$41)*(Spielplan!$K$6:$K$41&lt;&gt;"")*(Spielplan!$L$6:$L$41&lt;&gt;""))</f>
        <v>0</v>
      </c>
      <c r="F12" s="40">
        <f>SUMPRODUCT((((Spielplan!$F$6:$F$41=$M12)+(Spielplan!$J$6:$J$41=$M12))&gt;0)*(Spielplan!$K$6:$K$41=Spielplan!$L$6:$L$41)*(Spielplan!$K$6:$K$41&lt;&gt;"")*(Spielplan!$L$6:$L$41&lt;&gt;""))</f>
        <v>1</v>
      </c>
      <c r="G12" s="40">
        <f>SUMPRODUCT((Spielplan!$F$6:$F$41=$M12)*(Spielplan!$K$6:$K$41&lt;Spielplan!$L$6:$L$41)*(Spielplan!$K$6:$K$41&lt;&gt;"")*(Spielplan!$L$6:$L$41&lt;&gt;""))+SUMPRODUCT((Spielplan!$J$6:$J$41=$M12)*(Spielplan!$L$6:$L$41&lt;Spielplan!$K$6:$K$41)*(Spielplan!$K$6:$K$41&lt;&gt;"")*(Spielplan!$L$6:$L$41&lt;&gt;""))</f>
        <v>1</v>
      </c>
      <c r="H12" s="40">
        <f>SUMPRODUCT((Spielplan!$F$6:$F$41=$M12)*IF(Spielplan!$K$6:$K$41="",0,Spielplan!$K$6:$K$41))+SUMPRODUCT((Spielplan!$J$6:$J$41=$M12)*IF(Spielplan!$L$6:$L$41="",0,Spielplan!$L$6:$L$41))</f>
        <v>3</v>
      </c>
      <c r="I12" s="40">
        <f>SUMPRODUCT((Spielplan!$F$6:$F$41=$M12)*IF(Spielplan!$L$6:$L$41="",0,Spielplan!$L$6:$L$41))+SUMPRODUCT((Spielplan!$J$6:$J$41=$M12)*IF(Spielplan!$K$6:$K$41="",0,Spielplan!$K$6:$K$41))</f>
        <v>4</v>
      </c>
      <c r="J12" s="40">
        <f t="shared" si="1"/>
        <v>-1</v>
      </c>
      <c r="K12" s="41">
        <f t="shared" si="2"/>
        <v>1</v>
      </c>
      <c r="M12" s="42" t="s">
        <v>65</v>
      </c>
      <c r="N12" s="43">
        <f t="shared" si="3"/>
        <v>1099002.9879999999</v>
      </c>
    </row>
    <row r="13" spans="2:14" ht="18.75" customHeight="1" x14ac:dyDescent="0.25">
      <c r="B13" s="44">
        <f t="shared" si="0"/>
        <v>1</v>
      </c>
      <c r="C13" s="45" t="str">
        <f>IFERROR(VLOOKUP(M13,Mannschaften!$B$7:$C$21,2,FALSE()),M13)</f>
        <v>VfL Seeblick</v>
      </c>
      <c r="D13" s="46">
        <f>SUMPRODUCT(((Spielplan!$F$6:$F$41=$M13)+(Spielplan!$J$6:$J$41=$M13))*(Spielplan!$K$6:$K$41&lt;&gt;"")*(Spielplan!$L$6:$L$41&lt;&gt;""))</f>
        <v>2</v>
      </c>
      <c r="E13" s="46">
        <f>SUMPRODUCT((Spielplan!$F$6:$F$41=$M13)*(Spielplan!$K$6:$K$41&gt;Spielplan!$L$6:$L$41)*(Spielplan!$K$6:$K$41&lt;&gt;"")*(Spielplan!$L$6:$L$41&lt;&gt;""))+SUMPRODUCT((Spielplan!$J$6:$J$41=$M13)*(Spielplan!$L$6:$L$41&gt;Spielplan!$K$6:$K$41)*(Spielplan!$K$6:$K$41&lt;&gt;"")*(Spielplan!$L$6:$L$41&lt;&gt;""))</f>
        <v>1</v>
      </c>
      <c r="F13" s="46">
        <f>SUMPRODUCT((((Spielplan!$F$6:$F$41=$M13)+(Spielplan!$J$6:$J$41=$M13))&gt;0)*(Spielplan!$K$6:$K$41=Spielplan!$L$6:$L$41)*(Spielplan!$K$6:$K$41&lt;&gt;"")*(Spielplan!$L$6:$L$41&lt;&gt;""))</f>
        <v>1</v>
      </c>
      <c r="G13" s="46">
        <f>SUMPRODUCT((Spielplan!$F$6:$F$41=$M13)*(Spielplan!$K$6:$K$41&lt;Spielplan!$L$6:$L$41)*(Spielplan!$K$6:$K$41&lt;&gt;"")*(Spielplan!$L$6:$L$41&lt;&gt;""))+SUMPRODUCT((Spielplan!$J$6:$J$41=$M13)*(Spielplan!$L$6:$L$41&lt;Spielplan!$K$6:$K$41)*(Spielplan!$K$6:$K$41&lt;&gt;"")*(Spielplan!$L$6:$L$41&lt;&gt;""))</f>
        <v>0</v>
      </c>
      <c r="H13" s="46">
        <f>SUMPRODUCT((Spielplan!$F$6:$F$41=$M13)*IF(Spielplan!$K$6:$K$41="",0,Spielplan!$K$6:$K$41))+SUMPRODUCT((Spielplan!$J$6:$J$41=$M13)*IF(Spielplan!$L$6:$L$41="",0,Spielplan!$L$6:$L$41))</f>
        <v>2</v>
      </c>
      <c r="I13" s="46">
        <f>SUMPRODUCT((Spielplan!$F$6:$F$41=$M13)*IF(Spielplan!$L$6:$L$41="",0,Spielplan!$L$6:$L$41))+SUMPRODUCT((Spielplan!$J$6:$J$41=$M13)*IF(Spielplan!$K$6:$K$41="",0,Spielplan!$K$6:$K$41))</f>
        <v>0</v>
      </c>
      <c r="J13" s="46">
        <f t="shared" si="1"/>
        <v>2</v>
      </c>
      <c r="K13" s="47">
        <f t="shared" si="2"/>
        <v>4</v>
      </c>
      <c r="M13" s="42" t="s">
        <v>70</v>
      </c>
      <c r="N13" s="43">
        <f t="shared" si="3"/>
        <v>4102001.9870000002</v>
      </c>
    </row>
    <row r="14" spans="2:14" ht="18.75" customHeight="1" x14ac:dyDescent="0.25">
      <c r="B14" s="38">
        <f t="shared" si="0"/>
        <v>7</v>
      </c>
      <c r="C14" s="39" t="str">
        <f>IFERROR(VLOOKUP(M14,Mannschaften!$B$7:$C$21,2,FALSE()),M14)</f>
        <v>TSV Bergkamp</v>
      </c>
      <c r="D14" s="40">
        <f>SUMPRODUCT(((Spielplan!$F$6:$F$41=$M14)+(Spielplan!$J$6:$J$41=$M14))*(Spielplan!$K$6:$K$41&lt;&gt;"")*(Spielplan!$L$6:$L$41&lt;&gt;""))</f>
        <v>2</v>
      </c>
      <c r="E14" s="40">
        <f>SUMPRODUCT((Spielplan!$F$6:$F$41=$M14)*(Spielplan!$K$6:$K$41&gt;Spielplan!$L$6:$L$41)*(Spielplan!$K$6:$K$41&lt;&gt;"")*(Spielplan!$L$6:$L$41&lt;&gt;""))+SUMPRODUCT((Spielplan!$J$6:$J$41=$M14)*(Spielplan!$L$6:$L$41&gt;Spielplan!$K$6:$K$41)*(Spielplan!$K$6:$K$41&lt;&gt;"")*(Spielplan!$L$6:$L$41&lt;&gt;""))</f>
        <v>0</v>
      </c>
      <c r="F14" s="40">
        <f>SUMPRODUCT((((Spielplan!$F$6:$F$41=$M14)+(Spielplan!$J$6:$J$41=$M14))&gt;0)*(Spielplan!$K$6:$K$41=Spielplan!$L$6:$L$41)*(Spielplan!$K$6:$K$41&lt;&gt;"")*(Spielplan!$L$6:$L$41&lt;&gt;""))</f>
        <v>1</v>
      </c>
      <c r="G14" s="40">
        <f>SUMPRODUCT((Spielplan!$F$6:$F$41=$M14)*(Spielplan!$K$6:$K$41&lt;Spielplan!$L$6:$L$41)*(Spielplan!$K$6:$K$41&lt;&gt;"")*(Spielplan!$L$6:$L$41&lt;&gt;""))+SUMPRODUCT((Spielplan!$J$6:$J$41=$M14)*(Spielplan!$L$6:$L$41&lt;Spielplan!$K$6:$K$41)*(Spielplan!$K$6:$K$41&lt;&gt;"")*(Spielplan!$L$6:$L$41&lt;&gt;""))</f>
        <v>1</v>
      </c>
      <c r="H14" s="40">
        <f>SUMPRODUCT((Spielplan!$F$6:$F$41=$M14)*IF(Spielplan!$K$6:$K$41="",0,Spielplan!$K$6:$K$41))+SUMPRODUCT((Spielplan!$J$6:$J$41=$M14)*IF(Spielplan!$L$6:$L$41="",0,Spielplan!$L$6:$L$41))</f>
        <v>2</v>
      </c>
      <c r="I14" s="40">
        <f>SUMPRODUCT((Spielplan!$F$6:$F$41=$M14)*IF(Spielplan!$L$6:$L$41="",0,Spielplan!$L$6:$L$41))+SUMPRODUCT((Spielplan!$J$6:$J$41=$M14)*IF(Spielplan!$K$6:$K$41="",0,Spielplan!$K$6:$K$41))</f>
        <v>3</v>
      </c>
      <c r="J14" s="40">
        <f t="shared" si="1"/>
        <v>-1</v>
      </c>
      <c r="K14" s="41">
        <f t="shared" si="2"/>
        <v>1</v>
      </c>
      <c r="M14" s="42" t="s">
        <v>75</v>
      </c>
      <c r="N14" s="43">
        <f t="shared" si="3"/>
        <v>1099001.986</v>
      </c>
    </row>
    <row r="16" spans="2:14" ht="21.75" customHeight="1" x14ac:dyDescent="0.25">
      <c r="B16" s="59" t="s">
        <v>80</v>
      </c>
      <c r="C16" s="59"/>
      <c r="D16" s="59"/>
      <c r="E16" s="59"/>
      <c r="F16" s="59"/>
      <c r="G16" s="59"/>
      <c r="H16" s="59"/>
      <c r="I16" s="59"/>
      <c r="J16" s="59"/>
      <c r="K16" s="59"/>
    </row>
    <row r="17" spans="2:14" ht="19.5" customHeight="1" x14ac:dyDescent="0.25">
      <c r="B17" s="24" t="s">
        <v>151</v>
      </c>
      <c r="C17" s="24" t="s">
        <v>152</v>
      </c>
      <c r="D17" s="24" t="s">
        <v>153</v>
      </c>
      <c r="E17" s="24" t="s">
        <v>154</v>
      </c>
      <c r="F17" s="24" t="s">
        <v>155</v>
      </c>
      <c r="G17" s="24" t="s">
        <v>156</v>
      </c>
      <c r="H17" s="24" t="s">
        <v>157</v>
      </c>
      <c r="I17" s="24" t="s">
        <v>158</v>
      </c>
      <c r="J17" s="24" t="s">
        <v>159</v>
      </c>
      <c r="K17" s="24" t="s">
        <v>160</v>
      </c>
    </row>
    <row r="18" spans="2:14" ht="18.75" customHeight="1" x14ac:dyDescent="0.25">
      <c r="B18" s="38">
        <f t="shared" ref="B18:B24" si="4">RANK(N18,$N$18:$N$24)</f>
        <v>1</v>
      </c>
      <c r="C18" s="39" t="str">
        <f>IFERROR(VLOOKUP(M18,Mannschaften!$B$7:$C$21,2,FALSE()),M18)</f>
        <v>SV Rot-Gold Kastel</v>
      </c>
      <c r="D18" s="40">
        <f>SUMPRODUCT(((Spielplan!$F$6:$F$41=$M18)+(Spielplan!$J$6:$J$41=$M18))*(Spielplan!$K$6:$K$41&lt;&gt;"")*(Spielplan!$L$6:$L$41&lt;&gt;""))</f>
        <v>2</v>
      </c>
      <c r="E18" s="40">
        <f>SUMPRODUCT((Spielplan!$F$6:$F$41=$M18)*(Spielplan!$K$6:$K$41&gt;Spielplan!$L$6:$L$41)*(Spielplan!$K$6:$K$41&lt;&gt;"")*(Spielplan!$L$6:$L$41&lt;&gt;""))+SUMPRODUCT((Spielplan!$J$6:$J$41=$M18)*(Spielplan!$L$6:$L$41&gt;Spielplan!$K$6:$K$41)*(Spielplan!$K$6:$K$41&lt;&gt;"")*(Spielplan!$L$6:$L$41&lt;&gt;""))</f>
        <v>1</v>
      </c>
      <c r="F18" s="40">
        <f>SUMPRODUCT((((Spielplan!$F$6:$F$41=$M18)+(Spielplan!$J$6:$J$41=$M18))&gt;0)*(Spielplan!$K$6:$K$41=Spielplan!$L$6:$L$41)*(Spielplan!$K$6:$K$41&lt;&gt;"")*(Spielplan!$L$6:$L$41&lt;&gt;""))</f>
        <v>1</v>
      </c>
      <c r="G18" s="40">
        <f>SUMPRODUCT((Spielplan!$F$6:$F$41=$M18)*(Spielplan!$K$6:$K$41&lt;Spielplan!$L$6:$L$41)*(Spielplan!$K$6:$K$41&lt;&gt;"")*(Spielplan!$L$6:$L$41&lt;&gt;""))+SUMPRODUCT((Spielplan!$J$6:$J$41=$M18)*(Spielplan!$L$6:$L$41&lt;Spielplan!$K$6:$K$41)*(Spielplan!$K$6:$K$41&lt;&gt;"")*(Spielplan!$L$6:$L$41&lt;&gt;""))</f>
        <v>0</v>
      </c>
      <c r="H18" s="40">
        <f>SUMPRODUCT((Spielplan!$F$6:$F$41=$M18)*IF(Spielplan!$K$6:$K$41="",0,Spielplan!$K$6:$K$41))+SUMPRODUCT((Spielplan!$J$6:$J$41=$M18)*IF(Spielplan!$L$6:$L$41="",0,Spielplan!$L$6:$L$41))</f>
        <v>0</v>
      </c>
      <c r="I18" s="40">
        <f>SUMPRODUCT((Spielplan!$F$6:$F$41=$M18)*IF(Spielplan!$L$6:$L$41="",0,Spielplan!$L$6:$L$41))+SUMPRODUCT((Spielplan!$J$6:$J$41=$M18)*IF(Spielplan!$K$6:$K$41="",0,Spielplan!$K$6:$K$41))</f>
        <v>0</v>
      </c>
      <c r="J18" s="40">
        <f t="shared" ref="J18:J24" si="5">H18-I18</f>
        <v>0</v>
      </c>
      <c r="K18" s="41">
        <f t="shared" ref="K18:K24" si="6">E18*3+F18</f>
        <v>4</v>
      </c>
      <c r="M18" s="42" t="s">
        <v>81</v>
      </c>
      <c r="N18" s="43">
        <f t="shared" ref="N18:N24" si="7">K18*1000000+(J18+100)*1000+H18-ROW()/1000</f>
        <v>4099999.9819999998</v>
      </c>
    </row>
    <row r="19" spans="2:14" ht="18.75" customHeight="1" x14ac:dyDescent="0.25">
      <c r="B19" s="44">
        <f t="shared" si="4"/>
        <v>3</v>
      </c>
      <c r="C19" s="45" t="str">
        <f>IFERROR(VLOOKUP(M19,Mannschaften!$B$7:$C$21,2,FALSE()),M19)</f>
        <v>FC Lindental</v>
      </c>
      <c r="D19" s="46">
        <f>SUMPRODUCT(((Spielplan!$F$6:$F$41=$M19)+(Spielplan!$J$6:$J$41=$M19))*(Spielplan!$K$6:$K$41&lt;&gt;"")*(Spielplan!$L$6:$L$41&lt;&gt;""))</f>
        <v>2</v>
      </c>
      <c r="E19" s="46">
        <f>SUMPRODUCT((Spielplan!$F$6:$F$41=$M19)*(Spielplan!$K$6:$K$41&gt;Spielplan!$L$6:$L$41)*(Spielplan!$K$6:$K$41&lt;&gt;"")*(Spielplan!$L$6:$L$41&lt;&gt;""))+SUMPRODUCT((Spielplan!$J$6:$J$41=$M19)*(Spielplan!$L$6:$L$41&gt;Spielplan!$K$6:$K$41)*(Spielplan!$K$6:$K$41&lt;&gt;"")*(Spielplan!$L$6:$L$41&lt;&gt;""))</f>
        <v>1</v>
      </c>
      <c r="F19" s="46">
        <f>SUMPRODUCT((((Spielplan!$F$6:$F$41=$M19)+(Spielplan!$J$6:$J$41=$M19))&gt;0)*(Spielplan!$K$6:$K$41=Spielplan!$L$6:$L$41)*(Spielplan!$K$6:$K$41&lt;&gt;"")*(Spielplan!$L$6:$L$41&lt;&gt;""))</f>
        <v>0</v>
      </c>
      <c r="G19" s="46">
        <f>SUMPRODUCT((Spielplan!$F$6:$F$41=$M19)*(Spielplan!$K$6:$K$41&lt;Spielplan!$L$6:$L$41)*(Spielplan!$K$6:$K$41&lt;&gt;"")*(Spielplan!$L$6:$L$41&lt;&gt;""))+SUMPRODUCT((Spielplan!$J$6:$J$41=$M19)*(Spielplan!$L$6:$L$41&lt;Spielplan!$K$6:$K$41)*(Spielplan!$K$6:$K$41&lt;&gt;"")*(Spielplan!$L$6:$L$41&lt;&gt;""))</f>
        <v>1</v>
      </c>
      <c r="H19" s="46">
        <f>SUMPRODUCT((Spielplan!$F$6:$F$41=$M19)*IF(Spielplan!$K$6:$K$41="",0,Spielplan!$K$6:$K$41))+SUMPRODUCT((Spielplan!$J$6:$J$41=$M19)*IF(Spielplan!$L$6:$L$41="",0,Spielplan!$L$6:$L$41))</f>
        <v>0</v>
      </c>
      <c r="I19" s="46">
        <f>SUMPRODUCT((Spielplan!$F$6:$F$41=$M19)*IF(Spielplan!$L$6:$L$41="",0,Spielplan!$L$6:$L$41))+SUMPRODUCT((Spielplan!$J$6:$J$41=$M19)*IF(Spielplan!$K$6:$K$41="",0,Spielplan!$K$6:$K$41))</f>
        <v>0</v>
      </c>
      <c r="J19" s="46">
        <f t="shared" si="5"/>
        <v>0</v>
      </c>
      <c r="K19" s="47">
        <f t="shared" si="6"/>
        <v>3</v>
      </c>
      <c r="M19" s="42" t="s">
        <v>86</v>
      </c>
      <c r="N19" s="43">
        <f t="shared" si="7"/>
        <v>3099999.9810000001</v>
      </c>
    </row>
    <row r="20" spans="2:14" ht="18.75" customHeight="1" x14ac:dyDescent="0.25">
      <c r="B20" s="38">
        <f t="shared" si="4"/>
        <v>4</v>
      </c>
      <c r="C20" s="39" t="str">
        <f>IFERROR(VLOOKUP(M20,Mannschaften!$B$7:$C$21,2,FALSE()),M20)</f>
        <v>SG Wiesenbach</v>
      </c>
      <c r="D20" s="40">
        <f>SUMPRODUCT(((Spielplan!$F$6:$F$41=$M20)+(Spielplan!$J$6:$J$41=$M20))*(Spielplan!$K$6:$K$41&lt;&gt;"")*(Spielplan!$L$6:$L$41&lt;&gt;""))</f>
        <v>1</v>
      </c>
      <c r="E20" s="40">
        <f>SUMPRODUCT((Spielplan!$F$6:$F$41=$M20)*(Spielplan!$K$6:$K$41&gt;Spielplan!$L$6:$L$41)*(Spielplan!$K$6:$K$41&lt;&gt;"")*(Spielplan!$L$6:$L$41&lt;&gt;""))+SUMPRODUCT((Spielplan!$J$6:$J$41=$M20)*(Spielplan!$L$6:$L$41&gt;Spielplan!$K$6:$K$41)*(Spielplan!$K$6:$K$41&lt;&gt;"")*(Spielplan!$L$6:$L$41&lt;&gt;""))</f>
        <v>1</v>
      </c>
      <c r="F20" s="40">
        <f>SUMPRODUCT((((Spielplan!$F$6:$F$41=$M20)+(Spielplan!$J$6:$J$41=$M20))&gt;0)*(Spielplan!$K$6:$K$41=Spielplan!$L$6:$L$41)*(Spielplan!$K$6:$K$41&lt;&gt;"")*(Spielplan!$L$6:$L$41&lt;&gt;""))</f>
        <v>0</v>
      </c>
      <c r="G20" s="40">
        <f>SUMPRODUCT((Spielplan!$F$6:$F$41=$M20)*(Spielplan!$K$6:$K$41&lt;Spielplan!$L$6:$L$41)*(Spielplan!$K$6:$K$41&lt;&gt;"")*(Spielplan!$L$6:$L$41&lt;&gt;""))+SUMPRODUCT((Spielplan!$J$6:$J$41=$M20)*(Spielplan!$L$6:$L$41&lt;Spielplan!$K$6:$K$41)*(Spielplan!$K$6:$K$41&lt;&gt;"")*(Spielplan!$L$6:$L$41&lt;&gt;""))</f>
        <v>0</v>
      </c>
      <c r="H20" s="40">
        <f>SUMPRODUCT((Spielplan!$F$6:$F$41=$M20)*IF(Spielplan!$K$6:$K$41="",0,Spielplan!$K$6:$K$41))+SUMPRODUCT((Spielplan!$J$6:$J$41=$M20)*IF(Spielplan!$L$6:$L$41="",0,Spielplan!$L$6:$L$41))</f>
        <v>0</v>
      </c>
      <c r="I20" s="40">
        <f>SUMPRODUCT((Spielplan!$F$6:$F$41=$M20)*IF(Spielplan!$L$6:$L$41="",0,Spielplan!$L$6:$L$41))+SUMPRODUCT((Spielplan!$J$6:$J$41=$M20)*IF(Spielplan!$K$6:$K$41="",0,Spielplan!$K$6:$K$41))</f>
        <v>0</v>
      </c>
      <c r="J20" s="40">
        <f t="shared" si="5"/>
        <v>0</v>
      </c>
      <c r="K20" s="41">
        <f t="shared" si="6"/>
        <v>3</v>
      </c>
      <c r="M20" s="42" t="s">
        <v>91</v>
      </c>
      <c r="N20" s="43">
        <f t="shared" si="7"/>
        <v>3099999.98</v>
      </c>
    </row>
    <row r="21" spans="2:14" ht="18.75" customHeight="1" x14ac:dyDescent="0.25">
      <c r="B21" s="44">
        <f t="shared" si="4"/>
        <v>5</v>
      </c>
      <c r="C21" s="45" t="str">
        <f>IFERROR(VLOOKUP(M21,Mannschaften!$B$7:$C$21,2,FALSE()),M21)</f>
        <v>TuS Marienfeld</v>
      </c>
      <c r="D21" s="46">
        <f>SUMPRODUCT(((Spielplan!$F$6:$F$41=$M21)+(Spielplan!$J$6:$J$41=$M21))*(Spielplan!$K$6:$K$41&lt;&gt;"")*(Spielplan!$L$6:$L$41&lt;&gt;""))</f>
        <v>1</v>
      </c>
      <c r="E21" s="46">
        <f>SUMPRODUCT((Spielplan!$F$6:$F$41=$M21)*(Spielplan!$K$6:$K$41&gt;Spielplan!$L$6:$L$41)*(Spielplan!$K$6:$K$41&lt;&gt;"")*(Spielplan!$L$6:$L$41&lt;&gt;""))+SUMPRODUCT((Spielplan!$J$6:$J$41=$M21)*(Spielplan!$L$6:$L$41&gt;Spielplan!$K$6:$K$41)*(Spielplan!$K$6:$K$41&lt;&gt;"")*(Spielplan!$L$6:$L$41&lt;&gt;""))</f>
        <v>1</v>
      </c>
      <c r="F21" s="46">
        <f>SUMPRODUCT((((Spielplan!$F$6:$F$41=$M21)+(Spielplan!$J$6:$J$41=$M21))&gt;0)*(Spielplan!$K$6:$K$41=Spielplan!$L$6:$L$41)*(Spielplan!$K$6:$K$41&lt;&gt;"")*(Spielplan!$L$6:$L$41&lt;&gt;""))</f>
        <v>0</v>
      </c>
      <c r="G21" s="46">
        <f>SUMPRODUCT((Spielplan!$F$6:$F$41=$M21)*(Spielplan!$K$6:$K$41&lt;Spielplan!$L$6:$L$41)*(Spielplan!$K$6:$K$41&lt;&gt;"")*(Spielplan!$L$6:$L$41&lt;&gt;""))+SUMPRODUCT((Spielplan!$J$6:$J$41=$M21)*(Spielplan!$L$6:$L$41&lt;Spielplan!$K$6:$K$41)*(Spielplan!$K$6:$K$41&lt;&gt;"")*(Spielplan!$L$6:$L$41&lt;&gt;""))</f>
        <v>0</v>
      </c>
      <c r="H21" s="46">
        <f>SUMPRODUCT((Spielplan!$F$6:$F$41=$M21)*IF(Spielplan!$K$6:$K$41="",0,Spielplan!$K$6:$K$41))+SUMPRODUCT((Spielplan!$J$6:$J$41=$M21)*IF(Spielplan!$L$6:$L$41="",0,Spielplan!$L$6:$L$41))</f>
        <v>0</v>
      </c>
      <c r="I21" s="46">
        <f>SUMPRODUCT((Spielplan!$F$6:$F$41=$M21)*IF(Spielplan!$L$6:$L$41="",0,Spielplan!$L$6:$L$41))+SUMPRODUCT((Spielplan!$J$6:$J$41=$M21)*IF(Spielplan!$K$6:$K$41="",0,Spielplan!$K$6:$K$41))</f>
        <v>0</v>
      </c>
      <c r="J21" s="46">
        <f t="shared" si="5"/>
        <v>0</v>
      </c>
      <c r="K21" s="47">
        <f t="shared" si="6"/>
        <v>3</v>
      </c>
      <c r="M21" s="42" t="s">
        <v>96</v>
      </c>
      <c r="N21" s="43">
        <f t="shared" si="7"/>
        <v>3099999.9789999998</v>
      </c>
    </row>
    <row r="22" spans="2:14" ht="18.75" customHeight="1" x14ac:dyDescent="0.25">
      <c r="B22" s="38">
        <f t="shared" si="4"/>
        <v>6</v>
      </c>
      <c r="C22" s="39" t="str">
        <f>IFERROR(VLOOKUP(M22,Mannschaften!$B$7:$C$21,2,FALSE()),M22)</f>
        <v>SC Hafenkicker</v>
      </c>
      <c r="D22" s="40">
        <f>SUMPRODUCT(((Spielplan!$F$6:$F$41=$M22)+(Spielplan!$J$6:$J$41=$M22))*(Spielplan!$K$6:$K$41&lt;&gt;"")*(Spielplan!$L$6:$L$41&lt;&gt;""))</f>
        <v>2</v>
      </c>
      <c r="E22" s="40">
        <f>SUMPRODUCT((Spielplan!$F$6:$F$41=$M22)*(Spielplan!$K$6:$K$41&gt;Spielplan!$L$6:$L$41)*(Spielplan!$K$6:$K$41&lt;&gt;"")*(Spielplan!$L$6:$L$41&lt;&gt;""))+SUMPRODUCT((Spielplan!$J$6:$J$41=$M22)*(Spielplan!$L$6:$L$41&gt;Spielplan!$K$6:$K$41)*(Spielplan!$K$6:$K$41&lt;&gt;"")*(Spielplan!$L$6:$L$41&lt;&gt;""))</f>
        <v>0</v>
      </c>
      <c r="F22" s="40">
        <f>SUMPRODUCT((((Spielplan!$F$6:$F$41=$M22)+(Spielplan!$J$6:$J$41=$M22))&gt;0)*(Spielplan!$K$6:$K$41=Spielplan!$L$6:$L$41)*(Spielplan!$K$6:$K$41&lt;&gt;"")*(Spielplan!$L$6:$L$41&lt;&gt;""))</f>
        <v>0</v>
      </c>
      <c r="G22" s="40">
        <f>SUMPRODUCT((Spielplan!$F$6:$F$41=$M22)*(Spielplan!$K$6:$K$41&lt;Spielplan!$L$6:$L$41)*(Spielplan!$K$6:$K$41&lt;&gt;"")*(Spielplan!$L$6:$L$41&lt;&gt;""))+SUMPRODUCT((Spielplan!$J$6:$J$41=$M22)*(Spielplan!$L$6:$L$41&lt;Spielplan!$K$6:$K$41)*(Spielplan!$K$6:$K$41&lt;&gt;"")*(Spielplan!$L$6:$L$41&lt;&gt;""))</f>
        <v>2</v>
      </c>
      <c r="H22" s="40">
        <f>SUMPRODUCT((Spielplan!$F$6:$F$41=$M22)*IF(Spielplan!$K$6:$K$41="",0,Spielplan!$K$6:$K$41))+SUMPRODUCT((Spielplan!$J$6:$J$41=$M22)*IF(Spielplan!$L$6:$L$41="",0,Spielplan!$L$6:$L$41))</f>
        <v>0</v>
      </c>
      <c r="I22" s="40">
        <f>SUMPRODUCT((Spielplan!$F$6:$F$41=$M22)*IF(Spielplan!$L$6:$L$41="",0,Spielplan!$L$6:$L$41))+SUMPRODUCT((Spielplan!$J$6:$J$41=$M22)*IF(Spielplan!$K$6:$K$41="",0,Spielplan!$K$6:$K$41))</f>
        <v>0</v>
      </c>
      <c r="J22" s="40">
        <f t="shared" si="5"/>
        <v>0</v>
      </c>
      <c r="K22" s="41">
        <f t="shared" si="6"/>
        <v>0</v>
      </c>
      <c r="M22" s="42" t="s">
        <v>101</v>
      </c>
      <c r="N22" s="43">
        <f t="shared" si="7"/>
        <v>99999.978000000003</v>
      </c>
    </row>
    <row r="23" spans="2:14" ht="18.75" customHeight="1" x14ac:dyDescent="0.25">
      <c r="B23" s="44">
        <f t="shared" si="4"/>
        <v>7</v>
      </c>
      <c r="C23" s="45" t="str">
        <f>IFERROR(VLOOKUP(M23,Mannschaften!$B$7:$C$21,2,FALSE()),M23)</f>
        <v>Spvgg Auental</v>
      </c>
      <c r="D23" s="46">
        <f>SUMPRODUCT(((Spielplan!$F$6:$F$41=$M23)+(Spielplan!$J$6:$J$41=$M23))*(Spielplan!$K$6:$K$41&lt;&gt;"")*(Spielplan!$L$6:$L$41&lt;&gt;""))</f>
        <v>2</v>
      </c>
      <c r="E23" s="46">
        <f>SUMPRODUCT((Spielplan!$F$6:$F$41=$M23)*(Spielplan!$K$6:$K$41&gt;Spielplan!$L$6:$L$41)*(Spielplan!$K$6:$K$41&lt;&gt;"")*(Spielplan!$L$6:$L$41&lt;&gt;""))+SUMPRODUCT((Spielplan!$J$6:$J$41=$M23)*(Spielplan!$L$6:$L$41&gt;Spielplan!$K$6:$K$41)*(Spielplan!$K$6:$K$41&lt;&gt;"")*(Spielplan!$L$6:$L$41&lt;&gt;""))</f>
        <v>0</v>
      </c>
      <c r="F23" s="46">
        <f>SUMPRODUCT((((Spielplan!$F$6:$F$41=$M23)+(Spielplan!$J$6:$J$41=$M23))&gt;0)*(Spielplan!$K$6:$K$41=Spielplan!$L$6:$L$41)*(Spielplan!$K$6:$K$41&lt;&gt;"")*(Spielplan!$L$6:$L$41&lt;&gt;""))</f>
        <v>0</v>
      </c>
      <c r="G23" s="46">
        <f>SUMPRODUCT((Spielplan!$F$6:$F$41=$M23)*(Spielplan!$K$6:$K$41&lt;Spielplan!$L$6:$L$41)*(Spielplan!$K$6:$K$41&lt;&gt;"")*(Spielplan!$L$6:$L$41&lt;&gt;""))+SUMPRODUCT((Spielplan!$J$6:$J$41=$M23)*(Spielplan!$L$6:$L$41&lt;Spielplan!$K$6:$K$41)*(Spielplan!$K$6:$K$41&lt;&gt;"")*(Spielplan!$L$6:$L$41&lt;&gt;""))</f>
        <v>2</v>
      </c>
      <c r="H23" s="46">
        <f>SUMPRODUCT((Spielplan!$F$6:$F$41=$M23)*IF(Spielplan!$K$6:$K$41="",0,Spielplan!$K$6:$K$41))+SUMPRODUCT((Spielplan!$J$6:$J$41=$M23)*IF(Spielplan!$L$6:$L$41="",0,Spielplan!$L$6:$L$41))</f>
        <v>0</v>
      </c>
      <c r="I23" s="46">
        <f>SUMPRODUCT((Spielplan!$F$6:$F$41=$M23)*IF(Spielplan!$L$6:$L$41="",0,Spielplan!$L$6:$L$41))+SUMPRODUCT((Spielplan!$J$6:$J$41=$M23)*IF(Spielplan!$K$6:$K$41="",0,Spielplan!$K$6:$K$41))</f>
        <v>0</v>
      </c>
      <c r="J23" s="46">
        <f t="shared" si="5"/>
        <v>0</v>
      </c>
      <c r="K23" s="47">
        <f t="shared" si="6"/>
        <v>0</v>
      </c>
      <c r="M23" s="42" t="s">
        <v>106</v>
      </c>
      <c r="N23" s="43">
        <f t="shared" si="7"/>
        <v>99999.976999999999</v>
      </c>
    </row>
    <row r="24" spans="2:14" ht="18.75" customHeight="1" x14ac:dyDescent="0.25">
      <c r="B24" s="38">
        <f t="shared" si="4"/>
        <v>2</v>
      </c>
      <c r="C24" s="39" t="str">
        <f>IFERROR(VLOOKUP(M24,Mannschaften!$B$7:$C$21,2,FALSE()),M24)</f>
        <v>VfB Steinfurt</v>
      </c>
      <c r="D24" s="40">
        <f>SUMPRODUCT(((Spielplan!$F$6:$F$41=$M24)+(Spielplan!$J$6:$J$41=$M24))*(Spielplan!$K$6:$K$41&lt;&gt;"")*(Spielplan!$L$6:$L$41&lt;&gt;""))</f>
        <v>2</v>
      </c>
      <c r="E24" s="40">
        <f>SUMPRODUCT((Spielplan!$F$6:$F$41=$M24)*(Spielplan!$K$6:$K$41&gt;Spielplan!$L$6:$L$41)*(Spielplan!$K$6:$K$41&lt;&gt;"")*(Spielplan!$L$6:$L$41&lt;&gt;""))+SUMPRODUCT((Spielplan!$J$6:$J$41=$M24)*(Spielplan!$L$6:$L$41&gt;Spielplan!$K$6:$K$41)*(Spielplan!$K$6:$K$41&lt;&gt;"")*(Spielplan!$L$6:$L$41&lt;&gt;""))</f>
        <v>1</v>
      </c>
      <c r="F24" s="40">
        <f>SUMPRODUCT((((Spielplan!$F$6:$F$41=$M24)+(Spielplan!$J$6:$J$41=$M24))&gt;0)*(Spielplan!$K$6:$K$41=Spielplan!$L$6:$L$41)*(Spielplan!$K$6:$K$41&lt;&gt;"")*(Spielplan!$L$6:$L$41&lt;&gt;""))</f>
        <v>1</v>
      </c>
      <c r="G24" s="40">
        <f>SUMPRODUCT((Spielplan!$F$6:$F$41=$M24)*(Spielplan!$K$6:$K$41&lt;Spielplan!$L$6:$L$41)*(Spielplan!$K$6:$K$41&lt;&gt;"")*(Spielplan!$L$6:$L$41&lt;&gt;""))+SUMPRODUCT((Spielplan!$J$6:$J$41=$M24)*(Spielplan!$L$6:$L$41&lt;Spielplan!$K$6:$K$41)*(Spielplan!$K$6:$K$41&lt;&gt;"")*(Spielplan!$L$6:$L$41&lt;&gt;""))</f>
        <v>0</v>
      </c>
      <c r="H24" s="40">
        <f>SUMPRODUCT((Spielplan!$F$6:$F$41=$M24)*IF(Spielplan!$K$6:$K$41="",0,Spielplan!$K$6:$K$41))+SUMPRODUCT((Spielplan!$J$6:$J$41=$M24)*IF(Spielplan!$L$6:$L$41="",0,Spielplan!$L$6:$L$41))</f>
        <v>0</v>
      </c>
      <c r="I24" s="40">
        <f>SUMPRODUCT((Spielplan!$F$6:$F$41=$M24)*IF(Spielplan!$L$6:$L$41="",0,Spielplan!$L$6:$L$41))+SUMPRODUCT((Spielplan!$J$6:$J$41=$M24)*IF(Spielplan!$K$6:$K$41="",0,Spielplan!$K$6:$K$41))</f>
        <v>0</v>
      </c>
      <c r="J24" s="40">
        <f t="shared" si="5"/>
        <v>0</v>
      </c>
      <c r="K24" s="41">
        <f t="shared" si="6"/>
        <v>4</v>
      </c>
      <c r="M24" s="42" t="s">
        <v>111</v>
      </c>
      <c r="N24" s="43">
        <f t="shared" si="7"/>
        <v>4099999.9759999998</v>
      </c>
    </row>
    <row r="26" spans="2:14" ht="18" customHeight="1" x14ac:dyDescent="0.25">
      <c r="B26" s="60" t="s">
        <v>161</v>
      </c>
      <c r="C26" s="60"/>
      <c r="D26" s="60"/>
      <c r="E26" s="60"/>
      <c r="F26" s="60"/>
      <c r="G26" s="60"/>
      <c r="H26" s="60"/>
      <c r="I26" s="60"/>
      <c r="J26" s="60"/>
      <c r="K26" s="60"/>
    </row>
    <row r="29" spans="2:14" ht="24" customHeight="1" x14ac:dyDescent="0.25">
      <c r="B29" s="61" t="s">
        <v>162</v>
      </c>
      <c r="C29" s="61"/>
      <c r="D29" s="61"/>
      <c r="E29" s="61"/>
      <c r="F29" s="61"/>
      <c r="G29" s="61"/>
      <c r="H29" s="61"/>
      <c r="I29" s="61"/>
      <c r="J29" s="61"/>
      <c r="K29" s="61"/>
    </row>
    <row r="30" spans="2:14" ht="19.5" customHeight="1" x14ac:dyDescent="0.25">
      <c r="B30" s="48" t="s">
        <v>163</v>
      </c>
      <c r="C30" s="62" t="s">
        <v>164</v>
      </c>
      <c r="D30" s="62"/>
      <c r="E30" s="62"/>
      <c r="F30" s="49"/>
      <c r="G30" s="62" t="s">
        <v>165</v>
      </c>
      <c r="H30" s="62"/>
      <c r="J30" s="48" t="s">
        <v>166</v>
      </c>
      <c r="K30" s="48" t="s">
        <v>166</v>
      </c>
    </row>
    <row r="31" spans="2:14" ht="19.5" customHeight="1" x14ac:dyDescent="0.25">
      <c r="B31" s="50" t="s">
        <v>167</v>
      </c>
      <c r="C31" s="63" t="str">
        <f>IFERROR(INDEX($C$8:$C$14,MATCH(1,$B$8:$B$14,0)),"—")</f>
        <v>VfL Seeblick</v>
      </c>
      <c r="D31" s="63"/>
      <c r="E31" s="63"/>
      <c r="F31" s="51" t="s">
        <v>129</v>
      </c>
      <c r="G31" s="63" t="str">
        <f>IFERROR(INDEX($C$18:$C$24,MATCH(2,$B$18:$B$24,0)),"—")</f>
        <v>VfB Steinfurt</v>
      </c>
      <c r="H31" s="63"/>
      <c r="I31" s="52"/>
      <c r="J31" s="31"/>
      <c r="K31" s="31"/>
    </row>
    <row r="32" spans="2:14" ht="19.5" customHeight="1" x14ac:dyDescent="0.25">
      <c r="B32" s="50" t="s">
        <v>168</v>
      </c>
      <c r="C32" s="63" t="str">
        <f>IFERROR(INDEX($C$18:$C$24,MATCH(1,$B$18:$B$24,0)),"—")</f>
        <v>SV Rot-Gold Kastel</v>
      </c>
      <c r="D32" s="63"/>
      <c r="E32" s="63"/>
      <c r="F32" s="51" t="s">
        <v>129</v>
      </c>
      <c r="G32" s="63" t="str">
        <f>IFERROR(INDEX($C$8:$C$14,MATCH(2,$B$8:$B$14,0)),"—")</f>
        <v>FC Nordstern</v>
      </c>
      <c r="H32" s="63"/>
      <c r="I32" s="52"/>
      <c r="J32" s="31"/>
      <c r="K32" s="31"/>
    </row>
    <row r="33" spans="2:11" ht="19.5" customHeight="1" x14ac:dyDescent="0.25">
      <c r="B33" s="50" t="s">
        <v>169</v>
      </c>
      <c r="C33" s="63" t="str">
        <f>IF(OR(J31="",K31=""),"—",IF(J31&gt;=K31,$G$31,$C$31))</f>
        <v>—</v>
      </c>
      <c r="D33" s="63"/>
      <c r="E33" s="63"/>
      <c r="F33" s="51" t="s">
        <v>129</v>
      </c>
      <c r="G33" s="63" t="str">
        <f>IF(OR(J32="",K32=""),"—",IF(J32&gt;=K32,$G$32,$C$32))</f>
        <v>—</v>
      </c>
      <c r="H33" s="63"/>
      <c r="I33" s="52"/>
      <c r="J33" s="31"/>
      <c r="K33" s="31"/>
    </row>
    <row r="34" spans="2:11" ht="19.5" customHeight="1" x14ac:dyDescent="0.25">
      <c r="B34" s="53" t="s">
        <v>170</v>
      </c>
      <c r="C34" s="64" t="str">
        <f>IF(OR(J31="",K31=""),"—",IF(J31&gt;=K31,$C$31,$G$31))</f>
        <v>—</v>
      </c>
      <c r="D34" s="64"/>
      <c r="E34" s="64"/>
      <c r="F34" s="54" t="s">
        <v>129</v>
      </c>
      <c r="G34" s="64" t="str">
        <f>IF(OR(J32="",K32=""),"—",IF(J32&gt;=K32,$C$32,$G$32))</f>
        <v>—</v>
      </c>
      <c r="H34" s="64"/>
      <c r="I34" s="20"/>
      <c r="J34" s="55"/>
      <c r="K34" s="55"/>
    </row>
    <row r="36" spans="2:11" ht="25.5" customHeight="1" x14ac:dyDescent="0.25">
      <c r="B36" s="65" t="s">
        <v>171</v>
      </c>
      <c r="C36" s="65"/>
      <c r="D36" s="65"/>
      <c r="E36" s="65"/>
      <c r="G36" s="66" t="str">
        <f>IF(OR(J34="",K34=""),"—",IF(J34&gt;=K34,$C$34,$G$34))</f>
        <v>—</v>
      </c>
      <c r="H36" s="66"/>
      <c r="I36" s="66"/>
      <c r="J36" s="66"/>
      <c r="K36" s="66"/>
    </row>
    <row r="38" spans="2:11" ht="30" customHeight="1" x14ac:dyDescent="0.25">
      <c r="B38" s="56" t="s">
        <v>172</v>
      </c>
      <c r="C38" s="56"/>
      <c r="D38" s="56"/>
      <c r="E38" s="56"/>
      <c r="F38" s="56"/>
      <c r="G38" s="56"/>
      <c r="H38" s="56"/>
      <c r="I38" s="56"/>
      <c r="J38" s="56"/>
      <c r="K38" s="56"/>
    </row>
  </sheetData>
  <mergeCells count="19">
    <mergeCell ref="B36:E36"/>
    <mergeCell ref="G36:K36"/>
    <mergeCell ref="B38:K38"/>
    <mergeCell ref="C32:E32"/>
    <mergeCell ref="G32:H32"/>
    <mergeCell ref="C33:E33"/>
    <mergeCell ref="G33:H33"/>
    <mergeCell ref="C34:E34"/>
    <mergeCell ref="G34:H34"/>
    <mergeCell ref="B29:K29"/>
    <mergeCell ref="C30:E30"/>
    <mergeCell ref="G30:H30"/>
    <mergeCell ref="C31:E31"/>
    <mergeCell ref="G31:H31"/>
    <mergeCell ref="B2:K2"/>
    <mergeCell ref="B3:K3"/>
    <mergeCell ref="B6:K6"/>
    <mergeCell ref="B16:K16"/>
    <mergeCell ref="B26:K26"/>
  </mergeCells>
  <conditionalFormatting sqref="B8:K14">
    <cfRule type="expression" dxfId="1" priority="2">
      <formula>$B8&lt;=2</formula>
    </cfRule>
  </conditionalFormatting>
  <conditionalFormatting sqref="B18:K24">
    <cfRule type="expression" dxfId="0" priority="3">
      <formula>$B18&lt;=2</formula>
    </cfRule>
  </conditionalFormatting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Anleitung</vt:lpstr>
      <vt:lpstr>Mannschaften</vt:lpstr>
      <vt:lpstr>Spielplan</vt:lpstr>
      <vt:lpstr>Tabellen &amp; Finalrunde</vt:lpstr>
      <vt:lpstr>Anleitung!Druckbereich</vt:lpstr>
      <vt:lpstr>Mannschaften!Druckbereich</vt:lpstr>
      <vt:lpstr>Spielplan!Druckbereich</vt:lpstr>
      <vt:lpstr>'Tabellen &amp; Finalrunde'!Druckbereich</vt:lpstr>
      <vt:lpstr>Spielplan!Drucktitel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2026-08-11T10:38:24Z</dcterms:created>
  <dcterms:modified xsi:type="dcterms:W3CDTF">2026-08-11T11:24:21Z</dcterms:modified>
  <dc:language>en-US</dc:language>
</cp:coreProperties>
</file>