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FC651092-6719-48DA-A8A0-200841FFD5B9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Stammbaum" sheetId="1" r:id="rId1"/>
    <sheet name="Personen" sheetId="2" r:id="rId2"/>
  </sheets>
  <definedNames>
    <definedName name="_xlnm._FilterDatabase" localSheetId="1" hidden="1">Personen!$A$7:$V$47</definedName>
    <definedName name="_xlnm.Print_Area" localSheetId="1">Personen!$A$1:$V$48</definedName>
    <definedName name="_xlnm.Print_Area" localSheetId="0">Stammbaum!$B$1:$T$78</definedName>
    <definedName name="_xlnm.Print_Titles" localSheetId="1">Personen!$7:$7</definedName>
    <definedName name="ListeGeschlecht">Personen!$AG$8:$AG$10</definedName>
    <definedName name="ListeLinie">Personen!$AH$8:$AH$13</definedName>
    <definedName name="Personenauswahl">Personen!$Y$8:$Y$47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A47" i="2" l="1"/>
  <c r="AE47" i="2" s="1"/>
  <c r="Z47" i="2"/>
  <c r="AD47" i="2" s="1"/>
  <c r="Y47" i="2"/>
  <c r="X47" i="2"/>
  <c r="V47" i="2"/>
  <c r="T47" i="2"/>
  <c r="L47" i="2"/>
  <c r="K47" i="2"/>
  <c r="A47" i="2"/>
  <c r="AA46" i="2"/>
  <c r="AE46" i="2" s="1"/>
  <c r="Z46" i="2"/>
  <c r="AD46" i="2" s="1"/>
  <c r="Y46" i="2"/>
  <c r="X46" i="2"/>
  <c r="V46" i="2"/>
  <c r="T46" i="2"/>
  <c r="L46" i="2"/>
  <c r="K46" i="2"/>
  <c r="A46" i="2"/>
  <c r="AA45" i="2"/>
  <c r="AE45" i="2" s="1"/>
  <c r="Z45" i="2"/>
  <c r="AD45" i="2" s="1"/>
  <c r="Y45" i="2"/>
  <c r="X45" i="2"/>
  <c r="V45" i="2"/>
  <c r="T45" i="2"/>
  <c r="L45" i="2"/>
  <c r="K45" i="2"/>
  <c r="A45" i="2"/>
  <c r="AD44" i="2"/>
  <c r="AB44" i="2"/>
  <c r="AA44" i="2"/>
  <c r="AE44" i="2" s="1"/>
  <c r="Z44" i="2"/>
  <c r="Y44" i="2"/>
  <c r="X44" i="2"/>
  <c r="V44" i="2"/>
  <c r="T44" i="2"/>
  <c r="L44" i="2"/>
  <c r="K44" i="2"/>
  <c r="A44" i="2"/>
  <c r="AD43" i="2"/>
  <c r="AC43" i="2"/>
  <c r="AB43" i="2"/>
  <c r="AA43" i="2"/>
  <c r="AE43" i="2" s="1"/>
  <c r="Z43" i="2"/>
  <c r="Y43" i="2"/>
  <c r="X43" i="2"/>
  <c r="V43" i="2"/>
  <c r="T43" i="2"/>
  <c r="L43" i="2"/>
  <c r="K43" i="2"/>
  <c r="A43" i="2"/>
  <c r="AD42" i="2"/>
  <c r="AC42" i="2"/>
  <c r="AB42" i="2"/>
  <c r="AA42" i="2"/>
  <c r="AE42" i="2" s="1"/>
  <c r="Z42" i="2"/>
  <c r="Y42" i="2"/>
  <c r="X42" i="2"/>
  <c r="V42" i="2"/>
  <c r="T42" i="2"/>
  <c r="L42" i="2"/>
  <c r="K42" i="2"/>
  <c r="A42" i="2"/>
  <c r="AA41" i="2"/>
  <c r="AC41" i="2" s="1"/>
  <c r="Z41" i="2"/>
  <c r="AD41" i="2" s="1"/>
  <c r="Y41" i="2"/>
  <c r="X41" i="2"/>
  <c r="V41" i="2"/>
  <c r="T41" i="2"/>
  <c r="L41" i="2"/>
  <c r="K41" i="2"/>
  <c r="A41" i="2"/>
  <c r="AD40" i="2"/>
  <c r="AC40" i="2"/>
  <c r="AB40" i="2"/>
  <c r="AA40" i="2"/>
  <c r="AE40" i="2" s="1"/>
  <c r="Z40" i="2"/>
  <c r="Y40" i="2"/>
  <c r="X40" i="2"/>
  <c r="V40" i="2"/>
  <c r="T40" i="2"/>
  <c r="L40" i="2"/>
  <c r="K40" i="2"/>
  <c r="A40" i="2"/>
  <c r="AC39" i="2"/>
  <c r="AB39" i="2"/>
  <c r="AA39" i="2"/>
  <c r="AE39" i="2" s="1"/>
  <c r="Z39" i="2"/>
  <c r="AD39" i="2" s="1"/>
  <c r="V39" i="2" s="1"/>
  <c r="Y39" i="2"/>
  <c r="X39" i="2"/>
  <c r="L39" i="2"/>
  <c r="K39" i="2"/>
  <c r="A39" i="2"/>
  <c r="AA38" i="2"/>
  <c r="AC38" i="2" s="1"/>
  <c r="Z38" i="2"/>
  <c r="AB38" i="2" s="1"/>
  <c r="Y38" i="2"/>
  <c r="X38" i="2"/>
  <c r="L38" i="2"/>
  <c r="K38" i="2"/>
  <c r="A38" i="2"/>
  <c r="AC37" i="2"/>
  <c r="AA37" i="2"/>
  <c r="AE37" i="2" s="1"/>
  <c r="Z37" i="2"/>
  <c r="AD37" i="2" s="1"/>
  <c r="Y37" i="2"/>
  <c r="X37" i="2"/>
  <c r="L37" i="2"/>
  <c r="K37" i="2"/>
  <c r="A37" i="2"/>
  <c r="AC36" i="2"/>
  <c r="AA36" i="2"/>
  <c r="AE36" i="2" s="1"/>
  <c r="Z36" i="2"/>
  <c r="AD36" i="2" s="1"/>
  <c r="Y36" i="2"/>
  <c r="X36" i="2"/>
  <c r="L36" i="2"/>
  <c r="K36" i="2"/>
  <c r="A36" i="2"/>
  <c r="AC35" i="2"/>
  <c r="AA35" i="2"/>
  <c r="AE35" i="2" s="1"/>
  <c r="Z35" i="2"/>
  <c r="AB35" i="2" s="1"/>
  <c r="Y35" i="2"/>
  <c r="X35" i="2"/>
  <c r="L35" i="2"/>
  <c r="K35" i="2"/>
  <c r="A35" i="2"/>
  <c r="AC34" i="2"/>
  <c r="AB34" i="2"/>
  <c r="AA34" i="2"/>
  <c r="AE34" i="2" s="1"/>
  <c r="Z34" i="2"/>
  <c r="AD34" i="2" s="1"/>
  <c r="V34" i="2" s="1"/>
  <c r="Y34" i="2"/>
  <c r="X34" i="2"/>
  <c r="L34" i="2"/>
  <c r="K34" i="2"/>
  <c r="A34" i="2"/>
  <c r="AC33" i="2"/>
  <c r="AA33" i="2"/>
  <c r="AE33" i="2" s="1"/>
  <c r="Z33" i="2"/>
  <c r="AD33" i="2" s="1"/>
  <c r="Y33" i="2"/>
  <c r="X33" i="2"/>
  <c r="L33" i="2"/>
  <c r="K33" i="2"/>
  <c r="A33" i="2"/>
  <c r="AE32" i="2"/>
  <c r="AC32" i="2"/>
  <c r="AA32" i="2"/>
  <c r="Z32" i="2"/>
  <c r="AD32" i="2" s="1"/>
  <c r="Y32" i="2"/>
  <c r="X32" i="2"/>
  <c r="L32" i="2"/>
  <c r="K32" i="2"/>
  <c r="A32" i="2"/>
  <c r="AB31" i="2"/>
  <c r="AA31" i="2"/>
  <c r="AC31" i="2" s="1"/>
  <c r="Z31" i="2"/>
  <c r="AD31" i="2" s="1"/>
  <c r="Y31" i="2"/>
  <c r="X31" i="2"/>
  <c r="L31" i="2"/>
  <c r="K31" i="2"/>
  <c r="A31" i="2"/>
  <c r="AE30" i="2"/>
  <c r="AC30" i="2"/>
  <c r="AB30" i="2"/>
  <c r="AA30" i="2"/>
  <c r="Z30" i="2"/>
  <c r="AD30" i="2" s="1"/>
  <c r="V30" i="2" s="1"/>
  <c r="Y30" i="2"/>
  <c r="X30" i="2"/>
  <c r="L30" i="2"/>
  <c r="K30" i="2"/>
  <c r="A30" i="2"/>
  <c r="AA29" i="2"/>
  <c r="AE29" i="2" s="1"/>
  <c r="Z29" i="2"/>
  <c r="AD29" i="2" s="1"/>
  <c r="Y29" i="2"/>
  <c r="X29" i="2"/>
  <c r="L29" i="2"/>
  <c r="K29" i="2"/>
  <c r="A29" i="2"/>
  <c r="AA28" i="2"/>
  <c r="AE28" i="2" s="1"/>
  <c r="Z28" i="2"/>
  <c r="AB28" i="2" s="1"/>
  <c r="Y28" i="2"/>
  <c r="X28" i="2"/>
  <c r="L28" i="2"/>
  <c r="K28" i="2"/>
  <c r="A28" i="2"/>
  <c r="AD27" i="2"/>
  <c r="AB27" i="2"/>
  <c r="AA27" i="2"/>
  <c r="Z27" i="2"/>
  <c r="Y27" i="2"/>
  <c r="X27" i="2"/>
  <c r="L27" i="2"/>
  <c r="K27" i="2"/>
  <c r="A27" i="2"/>
  <c r="AC26" i="2"/>
  <c r="AA26" i="2"/>
  <c r="AE26" i="2" s="1"/>
  <c r="Z26" i="2"/>
  <c r="AD26" i="2" s="1"/>
  <c r="Y26" i="2"/>
  <c r="X26" i="2"/>
  <c r="L26" i="2"/>
  <c r="K26" i="2"/>
  <c r="A26" i="2"/>
  <c r="AA25" i="2"/>
  <c r="AE25" i="2" s="1"/>
  <c r="Z25" i="2"/>
  <c r="AD25" i="2" s="1"/>
  <c r="Y25" i="2"/>
  <c r="X25" i="2"/>
  <c r="L25" i="2"/>
  <c r="K25" i="2"/>
  <c r="A25" i="2"/>
  <c r="AA24" i="2"/>
  <c r="AC24" i="2" s="1"/>
  <c r="Z24" i="2"/>
  <c r="Y24" i="2"/>
  <c r="X24" i="2"/>
  <c r="L24" i="2"/>
  <c r="K24" i="2"/>
  <c r="A24" i="2"/>
  <c r="AE23" i="2"/>
  <c r="AC23" i="2"/>
  <c r="AB23" i="2"/>
  <c r="AA23" i="2"/>
  <c r="Z23" i="2"/>
  <c r="AD23" i="2" s="1"/>
  <c r="V23" i="2" s="1"/>
  <c r="Y23" i="2"/>
  <c r="X23" i="2"/>
  <c r="L23" i="2"/>
  <c r="K23" i="2"/>
  <c r="A23" i="2"/>
  <c r="AA22" i="2"/>
  <c r="AE22" i="2" s="1"/>
  <c r="Z22" i="2"/>
  <c r="AD22" i="2" s="1"/>
  <c r="Y22" i="2"/>
  <c r="X22" i="2"/>
  <c r="L22" i="2"/>
  <c r="K22" i="2"/>
  <c r="A22" i="2"/>
  <c r="AA21" i="2"/>
  <c r="AC21" i="2" s="1"/>
  <c r="Z21" i="2"/>
  <c r="Y21" i="2"/>
  <c r="X21" i="2"/>
  <c r="L21" i="2"/>
  <c r="K21" i="2"/>
  <c r="A21" i="2"/>
  <c r="AE20" i="2"/>
  <c r="AD20" i="2"/>
  <c r="AB20" i="2"/>
  <c r="AA20" i="2"/>
  <c r="AC20" i="2" s="1"/>
  <c r="Z20" i="2"/>
  <c r="Y20" i="2"/>
  <c r="X20" i="2"/>
  <c r="L20" i="2"/>
  <c r="K20" i="2"/>
  <c r="A20" i="2"/>
  <c r="AE19" i="2"/>
  <c r="AA19" i="2"/>
  <c r="AC19" i="2" s="1"/>
  <c r="Z19" i="2"/>
  <c r="AD19" i="2" s="1"/>
  <c r="Y19" i="2"/>
  <c r="X19" i="2"/>
  <c r="L19" i="2"/>
  <c r="K19" i="2"/>
  <c r="A19" i="2"/>
  <c r="AA18" i="2"/>
  <c r="AE18" i="2" s="1"/>
  <c r="Z18" i="2"/>
  <c r="Y18" i="2"/>
  <c r="X18" i="2"/>
  <c r="L18" i="2"/>
  <c r="K18" i="2"/>
  <c r="A18" i="2"/>
  <c r="AE17" i="2"/>
  <c r="AD17" i="2"/>
  <c r="AC17" i="2"/>
  <c r="AA17" i="2"/>
  <c r="Z17" i="2"/>
  <c r="AB17" i="2" s="1"/>
  <c r="Y17" i="2"/>
  <c r="X17" i="2"/>
  <c r="L17" i="2"/>
  <c r="K17" i="2"/>
  <c r="A17" i="2"/>
  <c r="AE16" i="2"/>
  <c r="AD16" i="2"/>
  <c r="AA16" i="2"/>
  <c r="AC16" i="2" s="1"/>
  <c r="Z16" i="2"/>
  <c r="AB16" i="2" s="1"/>
  <c r="Y16" i="2"/>
  <c r="X16" i="2"/>
  <c r="L16" i="2"/>
  <c r="K16" i="2"/>
  <c r="A16" i="2"/>
  <c r="AA15" i="2"/>
  <c r="AE15" i="2" s="1"/>
  <c r="Z15" i="2"/>
  <c r="AD15" i="2" s="1"/>
  <c r="Y15" i="2"/>
  <c r="X15" i="2"/>
  <c r="L15" i="2"/>
  <c r="K15" i="2"/>
  <c r="A15" i="2"/>
  <c r="AE14" i="2"/>
  <c r="AD14" i="2"/>
  <c r="AC14" i="2"/>
  <c r="AB14" i="2"/>
  <c r="AA14" i="2"/>
  <c r="Z14" i="2"/>
  <c r="V14" i="2" s="1"/>
  <c r="Y14" i="2"/>
  <c r="X14" i="2"/>
  <c r="L14" i="2"/>
  <c r="K14" i="2"/>
  <c r="A14" i="2"/>
  <c r="AE13" i="2"/>
  <c r="AD13" i="2"/>
  <c r="V13" i="2" s="1"/>
  <c r="AC13" i="2"/>
  <c r="AA13" i="2"/>
  <c r="Z13" i="2"/>
  <c r="AB13" i="2" s="1"/>
  <c r="Y13" i="2"/>
  <c r="X13" i="2"/>
  <c r="L13" i="2"/>
  <c r="K13" i="2"/>
  <c r="A13" i="2"/>
  <c r="AA12" i="2"/>
  <c r="AE12" i="2" s="1"/>
  <c r="Z12" i="2"/>
  <c r="AD12" i="2" s="1"/>
  <c r="Y12" i="2"/>
  <c r="X12" i="2"/>
  <c r="T12" i="2"/>
  <c r="L12" i="2"/>
  <c r="K12" i="2"/>
  <c r="A12" i="2"/>
  <c r="AD11" i="2"/>
  <c r="AB11" i="2"/>
  <c r="AA11" i="2"/>
  <c r="AE11" i="2" s="1"/>
  <c r="Z11" i="2"/>
  <c r="Y11" i="2"/>
  <c r="X11" i="2"/>
  <c r="L11" i="2"/>
  <c r="K11" i="2"/>
  <c r="A11" i="2"/>
  <c r="AE10" i="2"/>
  <c r="AD10" i="2"/>
  <c r="V10" i="2" s="1"/>
  <c r="AC10" i="2"/>
  <c r="AB10" i="2"/>
  <c r="AA10" i="2"/>
  <c r="Z10" i="2"/>
  <c r="Y10" i="2"/>
  <c r="X10" i="2"/>
  <c r="L10" i="2"/>
  <c r="K10" i="2"/>
  <c r="A10" i="2"/>
  <c r="AA9" i="2"/>
  <c r="AE9" i="2" s="1"/>
  <c r="Z9" i="2"/>
  <c r="AD9" i="2" s="1"/>
  <c r="Y9" i="2"/>
  <c r="X9" i="2"/>
  <c r="L9" i="2"/>
  <c r="K9" i="2"/>
  <c r="A9" i="2"/>
  <c r="AA8" i="2"/>
  <c r="AE8" i="2" s="1"/>
  <c r="Z8" i="2"/>
  <c r="T37" i="2" s="1"/>
  <c r="Y8" i="2"/>
  <c r="X8" i="2"/>
  <c r="L8" i="2"/>
  <c r="K8" i="2"/>
  <c r="Q9" i="1" s="1"/>
  <c r="A8" i="2"/>
  <c r="H54" i="1"/>
  <c r="H57" i="1" s="1"/>
  <c r="T53" i="1"/>
  <c r="H53" i="1"/>
  <c r="G12" i="1"/>
  <c r="B12" i="1"/>
  <c r="B9" i="1"/>
  <c r="L6" i="1"/>
  <c r="S53" i="1" l="1"/>
  <c r="V20" i="2"/>
  <c r="V16" i="2"/>
  <c r="O57" i="1"/>
  <c r="H63" i="1"/>
  <c r="H62" i="1"/>
  <c r="S57" i="1"/>
  <c r="L28" i="1" s="1"/>
  <c r="Q57" i="1"/>
  <c r="J57" i="1"/>
  <c r="L27" i="1" s="1"/>
  <c r="T57" i="1"/>
  <c r="V18" i="2"/>
  <c r="V19" i="2"/>
  <c r="V32" i="2"/>
  <c r="V26" i="2"/>
  <c r="V36" i="2"/>
  <c r="AD38" i="2"/>
  <c r="V38" i="2" s="1"/>
  <c r="AE41" i="2"/>
  <c r="AD35" i="2"/>
  <c r="V35" i="2" s="1"/>
  <c r="AE38" i="2"/>
  <c r="T29" i="2"/>
  <c r="AC27" i="2"/>
  <c r="O54" i="1"/>
  <c r="Q54" i="1"/>
  <c r="AB18" i="2"/>
  <c r="AD24" i="2"/>
  <c r="V24" i="2" s="1"/>
  <c r="AE27" i="2"/>
  <c r="V27" i="2" s="1"/>
  <c r="S54" i="1"/>
  <c r="AB15" i="2"/>
  <c r="V15" i="2" s="1"/>
  <c r="T17" i="2"/>
  <c r="AC18" i="2"/>
  <c r="AD21" i="2"/>
  <c r="V21" i="2" s="1"/>
  <c r="AE24" i="2"/>
  <c r="T54" i="1"/>
  <c r="AB12" i="2"/>
  <c r="T14" i="2"/>
  <c r="AC15" i="2"/>
  <c r="V17" i="2"/>
  <c r="AD18" i="2"/>
  <c r="AE21" i="2"/>
  <c r="AB32" i="2"/>
  <c r="T34" i="2"/>
  <c r="H55" i="1"/>
  <c r="AB9" i="2"/>
  <c r="T11" i="2"/>
  <c r="AC12" i="2"/>
  <c r="V12" i="2" s="1"/>
  <c r="AB29" i="2"/>
  <c r="V29" i="2" s="1"/>
  <c r="T31" i="2"/>
  <c r="T8" i="2"/>
  <c r="AC9" i="2"/>
  <c r="V9" i="2" s="1"/>
  <c r="AB26" i="2"/>
  <c r="T28" i="2"/>
  <c r="AC29" i="2"/>
  <c r="AB46" i="2"/>
  <c r="AC46" i="2"/>
  <c r="AB21" i="2"/>
  <c r="T23" i="2"/>
  <c r="T20" i="2"/>
  <c r="T25" i="2"/>
  <c r="T22" i="2"/>
  <c r="T19" i="2"/>
  <c r="V22" i="2"/>
  <c r="AB37" i="2"/>
  <c r="V37" i="2" s="1"/>
  <c r="T39" i="2"/>
  <c r="AB45" i="2"/>
  <c r="T32" i="2"/>
  <c r="T16" i="2"/>
  <c r="AB22" i="2"/>
  <c r="AD28" i="2"/>
  <c r="AE31" i="2"/>
  <c r="V31" i="2" s="1"/>
  <c r="AC45" i="2"/>
  <c r="T9" i="2"/>
  <c r="J54" i="1"/>
  <c r="G23" i="1" s="1"/>
  <c r="AB24" i="2"/>
  <c r="T33" i="2"/>
  <c r="T10" i="2"/>
  <c r="T30" i="2"/>
  <c r="AC8" i="2"/>
  <c r="AB25" i="2"/>
  <c r="AC28" i="2"/>
  <c r="V28" i="2" s="1"/>
  <c r="J53" i="1"/>
  <c r="B31" i="1" s="1"/>
  <c r="AD8" i="2"/>
  <c r="V8" i="2" s="1"/>
  <c r="T24" i="2"/>
  <c r="AC25" i="2"/>
  <c r="V25" i="2" s="1"/>
  <c r="T21" i="2"/>
  <c r="AC22" i="2"/>
  <c r="T18" i="2"/>
  <c r="AB36" i="2"/>
  <c r="T38" i="2"/>
  <c r="T26" i="2"/>
  <c r="T36" i="2"/>
  <c r="H56" i="1"/>
  <c r="T13" i="2"/>
  <c r="AB8" i="2"/>
  <c r="AC11" i="2"/>
  <c r="V11" i="2" s="1"/>
  <c r="T27" i="2"/>
  <c r="O53" i="1"/>
  <c r="AB19" i="2"/>
  <c r="G9" i="1"/>
  <c r="Q53" i="1"/>
  <c r="L9" i="1"/>
  <c r="T15" i="2"/>
  <c r="AB33" i="2"/>
  <c r="V33" i="2" s="1"/>
  <c r="T35" i="2"/>
  <c r="AB47" i="2"/>
  <c r="AC47" i="2"/>
  <c r="AB41" i="2"/>
  <c r="AC44" i="2"/>
  <c r="G24" i="1" l="1"/>
  <c r="Q12" i="1"/>
  <c r="A48" i="2"/>
  <c r="T56" i="1"/>
  <c r="S56" i="1"/>
  <c r="Q56" i="1"/>
  <c r="J56" i="1"/>
  <c r="L19" i="1" s="1"/>
  <c r="H60" i="1"/>
  <c r="O56" i="1"/>
  <c r="H61" i="1"/>
  <c r="B32" i="1"/>
  <c r="T55" i="1"/>
  <c r="H59" i="1"/>
  <c r="S55" i="1"/>
  <c r="Q55" i="1"/>
  <c r="O55" i="1"/>
  <c r="H58" i="1"/>
  <c r="J55" i="1"/>
  <c r="G39" i="1" s="1"/>
  <c r="S63" i="1"/>
  <c r="Q63" i="1"/>
  <c r="O63" i="1"/>
  <c r="J63" i="1"/>
  <c r="Q29" i="1" s="1"/>
  <c r="T63" i="1"/>
  <c r="T62" i="1"/>
  <c r="S62" i="1"/>
  <c r="Q62" i="1"/>
  <c r="O62" i="1"/>
  <c r="J62" i="1"/>
  <c r="Q25" i="1" s="1"/>
  <c r="Q26" i="1" l="1"/>
  <c r="Q30" i="1"/>
  <c r="G40" i="1"/>
  <c r="L20" i="1"/>
  <c r="T58" i="1"/>
  <c r="S58" i="1"/>
  <c r="Q58" i="1"/>
  <c r="H65" i="1"/>
  <c r="O58" i="1"/>
  <c r="J58" i="1"/>
  <c r="L35" i="1" s="1"/>
  <c r="H64" i="1"/>
  <c r="O60" i="1"/>
  <c r="J60" i="1"/>
  <c r="Q17" i="1" s="1"/>
  <c r="T60" i="1"/>
  <c r="S60" i="1"/>
  <c r="Q60" i="1"/>
  <c r="T61" i="1"/>
  <c r="S61" i="1"/>
  <c r="Q61" i="1"/>
  <c r="O61" i="1"/>
  <c r="J61" i="1"/>
  <c r="Q21" i="1" s="1"/>
  <c r="H67" i="1"/>
  <c r="Q59" i="1"/>
  <c r="J59" i="1"/>
  <c r="L43" i="1" s="1"/>
  <c r="T59" i="1"/>
  <c r="S59" i="1"/>
  <c r="H66" i="1"/>
  <c r="O59" i="1"/>
  <c r="Q22" i="1" l="1"/>
  <c r="Q18" i="1"/>
  <c r="L44" i="1"/>
  <c r="L36" i="1"/>
  <c r="O64" i="1"/>
  <c r="S64" i="1"/>
  <c r="Q34" i="1" s="1"/>
  <c r="T64" i="1"/>
  <c r="Q64" i="1"/>
  <c r="J64" i="1"/>
  <c r="Q33" i="1" s="1"/>
  <c r="T65" i="1"/>
  <c r="S65" i="1"/>
  <c r="Q65" i="1"/>
  <c r="O65" i="1"/>
  <c r="Q38" i="1" s="1"/>
  <c r="J65" i="1"/>
  <c r="Q37" i="1" s="1"/>
  <c r="S66" i="1"/>
  <c r="J66" i="1"/>
  <c r="Q41" i="1" s="1"/>
  <c r="T66" i="1"/>
  <c r="Q66" i="1"/>
  <c r="O66" i="1"/>
  <c r="O67" i="1"/>
  <c r="T67" i="1"/>
  <c r="S67" i="1"/>
  <c r="Q67" i="1"/>
  <c r="J67" i="1"/>
  <c r="Q45" i="1" s="1"/>
  <c r="L12" i="1"/>
  <c r="Q42" i="1" l="1"/>
  <c r="Q46" i="1"/>
</calcChain>
</file>

<file path=xl/sharedStrings.xml><?xml version="1.0" encoding="utf-8"?>
<sst xmlns="http://schemas.openxmlformats.org/spreadsheetml/2006/main" count="496" uniqueCount="277">
  <si>
    <t>STAMMBAUM  ·  AHNENTAFEL</t>
  </si>
  <si>
    <t>FAMILIENNAME / PROJEKT</t>
  </si>
  <si>
    <t>BEARBEITET VON</t>
  </si>
  <si>
    <t>STAND DER RECHERCHE</t>
  </si>
  <si>
    <t>PROBAND/IN  ▼  (AUSWAHL)</t>
  </si>
  <si>
    <t>Familie Brenneke</t>
  </si>
  <si>
    <t>L. Brenneke</t>
  </si>
  <si>
    <t>P-26 · Lukas Brenneke</t>
  </si>
  <si>
    <t>ERFASSTE PERSONEN</t>
  </si>
  <si>
    <t>DAVON LEBEND</t>
  </si>
  <si>
    <t>DAVON VERSTORBEN</t>
  </si>
  <si>
    <t>Ø LEBENSALTER (VERSTORBEN)</t>
  </si>
  <si>
    <t>FRÜHESTER JAHRGANG</t>
  </si>
  <si>
    <t>SPANNE DER GENERATIONEN</t>
  </si>
  <si>
    <t>AHNEN GEFUNDEN</t>
  </si>
  <si>
    <t>OFFENE PRÜFHINWEISE</t>
  </si>
  <si>
    <t>AHNENTAFEL – VIER GENERATIONEN</t>
  </si>
  <si>
    <t>8 · URGROSSVATER</t>
  </si>
  <si>
    <t>4 · GROSSVATER (VÄTERL.)</t>
  </si>
  <si>
    <t>9 · URGROSSMUTTER</t>
  </si>
  <si>
    <t>2 · VATER</t>
  </si>
  <si>
    <t>10 · URGROSSVATER</t>
  </si>
  <si>
    <t>5 · GROSSMUTTER (VÄTERL.)</t>
  </si>
  <si>
    <t>11 · URGROSSMUTTER</t>
  </si>
  <si>
    <t>1 · PROBAND/IN</t>
  </si>
  <si>
    <t>12 · URGROSSVATER</t>
  </si>
  <si>
    <t>6 · GROSSVATER (MÜTTERL.)</t>
  </si>
  <si>
    <t>13 · URGROSSMUTTER</t>
  </si>
  <si>
    <t>3 · MUTTER</t>
  </si>
  <si>
    <t>14 · URGROSSVATER</t>
  </si>
  <si>
    <t>7 · GROSSMUTTER (MÜTTERL.)</t>
  </si>
  <si>
    <t>15 · URGROSSMUTTER</t>
  </si>
  <si>
    <t>Proband/in</t>
  </si>
  <si>
    <t>Väterliche Linie</t>
  </si>
  <si>
    <t>Mütterliche Linie</t>
  </si>
  <si>
    <t>Noch nicht erfasst</t>
  </si>
  <si>
    <t>AHNENTAFEL NACH KEKULÉ-NUMMERIERUNG  –  VATER = NR. × 2, MUTTER = NR. × 2 + 1</t>
  </si>
  <si>
    <t>Nr.</t>
  </si>
  <si>
    <t>Gen.</t>
  </si>
  <si>
    <t>Beziehung</t>
  </si>
  <si>
    <t>Personen-ID</t>
  </si>
  <si>
    <t>Name</t>
  </si>
  <si>
    <t>geboren</t>
  </si>
  <si>
    <t>gestorben</t>
  </si>
  <si>
    <t>Alter</t>
  </si>
  <si>
    <t>Status</t>
  </si>
  <si>
    <t>Vater</t>
  </si>
  <si>
    <t>Mutter</t>
  </si>
  <si>
    <t>Großvater (väterlich)</t>
  </si>
  <si>
    <t>Großmutter (väterlich)</t>
  </si>
  <si>
    <t>Großvater (mütterlich)</t>
  </si>
  <si>
    <t>Großmutter (mütterlich)</t>
  </si>
  <si>
    <t>Urgroßvater (väterl. GV)</t>
  </si>
  <si>
    <t>Urgroßmutter (väterl. GV)</t>
  </si>
  <si>
    <t>Urgroßvater (väterl. GM)</t>
  </si>
  <si>
    <t>Urgroßmutter (väterl. GM)</t>
  </si>
  <si>
    <t>Urgroßvater (mütterl. GV)</t>
  </si>
  <si>
    <t>Urgroßmutter (mütterl. GV)</t>
  </si>
  <si>
    <t>Urgroßvater (mütterl. GM)</t>
  </si>
  <si>
    <t>Urgroßmutter (mütterl. GM)</t>
  </si>
  <si>
    <t>SO ARBEITEN SIE MIT DER VORLAGE</t>
  </si>
  <si>
    <t>1.  Im Blatt „Personen“ jede Person in eine eigene Zeile eintragen und ihr eine eindeutige ID vergeben (P-01, P-02, P-33 …).</t>
  </si>
  <si>
    <t>2.  Vater, Mutter und Partner/in nicht abtippen, sondern aus der Auswahlliste der Zelle wählen – nur so verbindet die Vorlage die Generationen.</t>
  </si>
  <si>
    <t>3.  Oben rechts die Person auswählen, deren Tafel gezeigt werden soll. Tafel, Kennzahlen und Kekulé-Liste bauen sich sofort neu auf.</t>
  </si>
  <si>
    <t>4.  Angezeigt werden vier Generationen (15 Plätze). Ältere Vorfahren bleiben gespeichert und erscheinen, sobald Sie eine ältere Person als Proband/in wählen.</t>
  </si>
  <si>
    <t>5.  Grau gerasterte Felder sind offene Zweige – hier lohnt die weitere Recherche in Standesamts- und Kirchenbüchern.</t>
  </si>
  <si>
    <t>6.  Die Spalte „Prüfung“ meldet Lücken und Widersprüche: fehlende Geburtsdaten, Sterbedatum vor Geburt, unplausibler Altersabstand oder ein falsch verknüpftes Elternteil.</t>
  </si>
  <si>
    <t>7.  Beispieldaten einfach überschreiben oder Zeilen löschen – alle Berechnungen bleiben erhalten. Für mehr als 40 Personen die Zeilen innerhalb der Tabelle einfügen.</t>
  </si>
  <si>
    <t>Stammbaum-Vorlage 2026  ·  Ahnentafel über vier Generationen  ·  alle Namen, Daten, Orte und Berufe sind frei erfunden und dienen ausschließlich der Veranschaulichung.</t>
  </si>
  <si>
    <t>PERSONENVERZEICHNIS</t>
  </si>
  <si>
    <t>Datenbasis der Vorlage · jede Person genau einmal erfassen · Vater, Mutter und Partner/in über die Auswahllisten verknüpfen</t>
  </si>
  <si>
    <t>HINWEIS   Weiße Zellen ausfüllen · graue Spalten (Alter, Status, Kinder, Prüfung) berechnen sich selbst · die Ahnentafel im Blatt „Stammbaum“ baut sich aus diesen Zeilen automatisch auf. Alle Einträge sind frei erfundene Beispieldaten.</t>
  </si>
  <si>
    <t>HILFSSPALTEN – WERDEN BERECHNET, BITTE NICHT ÜBERSCHREIBEN</t>
  </si>
  <si>
    <t>AUSWAHLLISTEN</t>
  </si>
  <si>
    <t>ID</t>
  </si>
  <si>
    <t>Vorname</t>
  </si>
  <si>
    <t>Nachname</t>
  </si>
  <si>
    <t>Geburtsname</t>
  </si>
  <si>
    <t>Geschlecht</t>
  </si>
  <si>
    <t>geboren am</t>
  </si>
  <si>
    <t>Geburtsort</t>
  </si>
  <si>
    <t>gestorben am</t>
  </si>
  <si>
    <t>Sterbeort</t>
  </si>
  <si>
    <t>Alter (Jahre)</t>
  </si>
  <si>
    <t>Partner/in</t>
  </si>
  <si>
    <t>Heirat am</t>
  </si>
  <si>
    <t>Beruf</t>
  </si>
  <si>
    <t>Wohnort</t>
  </si>
  <si>
    <t>Linie</t>
  </si>
  <si>
    <t>Kinder</t>
  </si>
  <si>
    <t>Quelle / Notiz</t>
  </si>
  <si>
    <t>Prüfung</t>
  </si>
  <si>
    <t>Voller Name</t>
  </si>
  <si>
    <t>Schlüssel (Auswahl)</t>
  </si>
  <si>
    <t>Vater-ID</t>
  </si>
  <si>
    <t>Mutter-ID</t>
  </si>
  <si>
    <t>Vater geb.</t>
  </si>
  <si>
    <t>Mutter geb.</t>
  </si>
  <si>
    <t>Vater Geschl.</t>
  </si>
  <si>
    <t>Mutter Geschl.</t>
  </si>
  <si>
    <t>P-01</t>
  </si>
  <si>
    <t>Heinrich</t>
  </si>
  <si>
    <t>Brenneke</t>
  </si>
  <si>
    <t>männlich</t>
  </si>
  <si>
    <t>Celle</t>
  </si>
  <si>
    <t>P-02 · Auguste Brenneke</t>
  </si>
  <si>
    <t>Stellmacher</t>
  </si>
  <si>
    <t>väterliche Linie</t>
  </si>
  <si>
    <t>Kirchenbuch Celle, Bd. 4</t>
  </si>
  <si>
    <t>Proband</t>
  </si>
  <si>
    <t>P-02</t>
  </si>
  <si>
    <t>Auguste</t>
  </si>
  <si>
    <t>Wienhold</t>
  </si>
  <si>
    <t>weiblich</t>
  </si>
  <si>
    <t>P-01 · Heinrich Brenneke</t>
  </si>
  <si>
    <t>Näherin</t>
  </si>
  <si>
    <t>P-03</t>
  </si>
  <si>
    <t>Ludwig</t>
  </si>
  <si>
    <t>Steinkamp</t>
  </si>
  <si>
    <t>Verden</t>
  </si>
  <si>
    <t>P-04 · Emilie Steinkamp</t>
  </si>
  <si>
    <t>Müller</t>
  </si>
  <si>
    <t>Standesamt Verden</t>
  </si>
  <si>
    <t>unbekannt</t>
  </si>
  <si>
    <t>mütterliche Linie</t>
  </si>
  <si>
    <t>P-04</t>
  </si>
  <si>
    <t>Emilie</t>
  </si>
  <si>
    <t>Rohde</t>
  </si>
  <si>
    <t>P-03 · Ludwig Steinkamp</t>
  </si>
  <si>
    <t>Landwirtin</t>
  </si>
  <si>
    <t>Nachkommen</t>
  </si>
  <si>
    <t>P-05</t>
  </si>
  <si>
    <t>Josef</t>
  </si>
  <si>
    <t>Kaltenbach</t>
  </si>
  <si>
    <t>Goslar</t>
  </si>
  <si>
    <t>P-06 · Rosa Kaltenbach</t>
  </si>
  <si>
    <t>Bergmann</t>
  </si>
  <si>
    <t>nur Jahrgang 1880 bekannt – Urkunde fehlt</t>
  </si>
  <si>
    <t>Seitenlinie</t>
  </si>
  <si>
    <t>P-06</t>
  </si>
  <si>
    <t>Rosa</t>
  </si>
  <si>
    <t>Frei</t>
  </si>
  <si>
    <t>P-05 · Josef Kaltenbach</t>
  </si>
  <si>
    <t>Weberin</t>
  </si>
  <si>
    <t>Familienchronik, S. 12</t>
  </si>
  <si>
    <t>angeheiratet</t>
  </si>
  <si>
    <t>P-07</t>
  </si>
  <si>
    <t>Hermann</t>
  </si>
  <si>
    <t>Sturm</t>
  </si>
  <si>
    <t>Uelzen</t>
  </si>
  <si>
    <t>P-08 · Anna Sturm</t>
  </si>
  <si>
    <t>Schmied</t>
  </si>
  <si>
    <t>Standesamt Uelzen</t>
  </si>
  <si>
    <t>P-08</t>
  </si>
  <si>
    <t>Anna</t>
  </si>
  <si>
    <t>Löwe</t>
  </si>
  <si>
    <t>P-07 · Hermann Sturm</t>
  </si>
  <si>
    <t>Hebamme</t>
  </si>
  <si>
    <t>P-09</t>
  </si>
  <si>
    <t>Wilhelm</t>
  </si>
  <si>
    <t>Hannover</t>
  </si>
  <si>
    <t>P-10 · Martha Brenneke</t>
  </si>
  <si>
    <t>Tischlermeister</t>
  </si>
  <si>
    <t>Meisterbrief 1926 vorhanden</t>
  </si>
  <si>
    <t>P-10</t>
  </si>
  <si>
    <t>Martha</t>
  </si>
  <si>
    <t>P-09 · Wilhelm Brenneke</t>
  </si>
  <si>
    <t>Schneiderin</t>
  </si>
  <si>
    <t>Fotoalbum 1927</t>
  </si>
  <si>
    <t>P-11</t>
  </si>
  <si>
    <t>Otto</t>
  </si>
  <si>
    <t>Lindemann</t>
  </si>
  <si>
    <t>Braunschweig</t>
  </si>
  <si>
    <t>P-12 · Frieda Lindemann</t>
  </si>
  <si>
    <t>Schlosser</t>
  </si>
  <si>
    <t>Eltern noch nicht ermittelt</t>
  </si>
  <si>
    <t>P-12</t>
  </si>
  <si>
    <t>Frieda</t>
  </si>
  <si>
    <t>P-11 · Otto Lindemann</t>
  </si>
  <si>
    <t>Verkäuferin</t>
  </si>
  <si>
    <t>Heiratsurkunde 1929</t>
  </si>
  <si>
    <t>P-13</t>
  </si>
  <si>
    <t>Gustav</t>
  </si>
  <si>
    <t>Weidner</t>
  </si>
  <si>
    <t>Hildesheim</t>
  </si>
  <si>
    <t>P-14 · Helene Weidner</t>
  </si>
  <si>
    <t>Buchbinder</t>
  </si>
  <si>
    <t>P-14</t>
  </si>
  <si>
    <t>Helene</t>
  </si>
  <si>
    <t>P-13 · Gustav Weidner</t>
  </si>
  <si>
    <t>Lehrerin</t>
  </si>
  <si>
    <t>Personalakte Schulamt</t>
  </si>
  <si>
    <t>P-15</t>
  </si>
  <si>
    <t>Albert</t>
  </si>
  <si>
    <t>Rossbach</t>
  </si>
  <si>
    <t>Peine</t>
  </si>
  <si>
    <t>P-16 · Klara Rossbach</t>
  </si>
  <si>
    <t>Landwirt</t>
  </si>
  <si>
    <t>Hofakte Peine</t>
  </si>
  <si>
    <t>P-16</t>
  </si>
  <si>
    <t>Klara</t>
  </si>
  <si>
    <t>Pohlmann</t>
  </si>
  <si>
    <t>P-15 · Albert Rossbach</t>
  </si>
  <si>
    <t>Gärtnerin</t>
  </si>
  <si>
    <t>P-17</t>
  </si>
  <si>
    <t>Friedrich</t>
  </si>
  <si>
    <t>P-18 · Ingeborg Brenneke</t>
  </si>
  <si>
    <t>Bauingenieur</t>
  </si>
  <si>
    <t>Nachlass Ordner 2</t>
  </si>
  <si>
    <t>P-18</t>
  </si>
  <si>
    <t>Ingeborg</t>
  </si>
  <si>
    <t>P-17 · Friedrich Brenneke</t>
  </si>
  <si>
    <t>Krankenschwester</t>
  </si>
  <si>
    <t>Familienstammbuch</t>
  </si>
  <si>
    <t>P-19</t>
  </si>
  <si>
    <t>Werner</t>
  </si>
  <si>
    <t>P-20 · Gertrud Weidner</t>
  </si>
  <si>
    <t>Werkzeugmacher</t>
  </si>
  <si>
    <t>P-20</t>
  </si>
  <si>
    <t>Gertrud</t>
  </si>
  <si>
    <t>P-19 · Werner Weidner</t>
  </si>
  <si>
    <t>Bibliothekarin</t>
  </si>
  <si>
    <t>Interview 03/2026</t>
  </si>
  <si>
    <t>P-21</t>
  </si>
  <si>
    <t>Karl</t>
  </si>
  <si>
    <t>Bremen</t>
  </si>
  <si>
    <t>Maschinist</t>
  </si>
  <si>
    <t>Bruder von P-17</t>
  </si>
  <si>
    <t>P-22</t>
  </si>
  <si>
    <t>Thomas</t>
  </si>
  <si>
    <t>P-23 · Susanne Brenneke</t>
  </si>
  <si>
    <t>Architekt</t>
  </si>
  <si>
    <t>Interview 01/2026</t>
  </si>
  <si>
    <t>P-23</t>
  </si>
  <si>
    <t>Susanne</t>
  </si>
  <si>
    <t>P-22 · Thomas Brenneke</t>
  </si>
  <si>
    <t>Grundschullehrerin</t>
  </si>
  <si>
    <t>P-24</t>
  </si>
  <si>
    <t>Bernd</t>
  </si>
  <si>
    <t>Elektromeister</t>
  </si>
  <si>
    <t>Bruder von P-22</t>
  </si>
  <si>
    <t>P-25</t>
  </si>
  <si>
    <t>Christine</t>
  </si>
  <si>
    <t>Hartwig</t>
  </si>
  <si>
    <t>Apothekerin</t>
  </si>
  <si>
    <t>Schwester von P-23</t>
  </si>
  <si>
    <t>P-26</t>
  </si>
  <si>
    <t>Lukas</t>
  </si>
  <si>
    <t>P-27 · Nadine Brenneke</t>
  </si>
  <si>
    <t>Softwareentwickler</t>
  </si>
  <si>
    <t>Hamburg</t>
  </si>
  <si>
    <t>Ausgangsperson dieser Tafel</t>
  </si>
  <si>
    <t>P-27</t>
  </si>
  <si>
    <t>Nadine</t>
  </si>
  <si>
    <t>Ehlert</t>
  </si>
  <si>
    <t>Lüneburg</t>
  </si>
  <si>
    <t>Physiotherapeutin</t>
  </si>
  <si>
    <t>Herkunftsfamilie offen</t>
  </si>
  <si>
    <t>P-28</t>
  </si>
  <si>
    <t>Katharina</t>
  </si>
  <si>
    <t>Vogt</t>
  </si>
  <si>
    <t>P-29 · Daniel Vogt</t>
  </si>
  <si>
    <t>Mediendesignerin</t>
  </si>
  <si>
    <t>Leipzig</t>
  </si>
  <si>
    <t>Schwester von P-26</t>
  </si>
  <si>
    <t>P-29</t>
  </si>
  <si>
    <t>Daniel</t>
  </si>
  <si>
    <t>P-28 · Katharina Vogt</t>
  </si>
  <si>
    <t>Logistikleiter</t>
  </si>
  <si>
    <t>P-30</t>
  </si>
  <si>
    <t>Jonas</t>
  </si>
  <si>
    <t>Schüler</t>
  </si>
  <si>
    <t>P-31</t>
  </si>
  <si>
    <t>Mia</t>
  </si>
  <si>
    <t>P-32</t>
  </si>
  <si>
    <t>Emil</t>
  </si>
  <si>
    <t>Vier Generationen, automatisch aufgebaut aus dem Blatt „Personen“  ·  Vorlage  ·  sämtliche Namen, Daten und Orte sind frei erfunden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</si>
</sst>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&quot; Jahre&quot;"/>
    <numFmt numFmtId="166" formatCode="0&quot; von 15&quot;"/>
  </numFmts>
  <fonts count="26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9"/>
      <color rgb="FFC9C2D6"/>
      <name val="Calibri"/>
      <charset val="1"/>
    </font>
    <font>
      <b/>
      <sz val="8"/>
      <color rgb="FF4A4057"/>
      <name val="Calibri"/>
      <charset val="1"/>
    </font>
    <font>
      <b/>
      <sz val="11"/>
      <color rgb="FF2E2739"/>
      <name val="Calibri"/>
      <charset val="1"/>
    </font>
    <font>
      <b/>
      <sz val="11"/>
      <color rgb="FFA8556E"/>
      <name val="Calibri"/>
      <charset val="1"/>
    </font>
    <font>
      <b/>
      <sz val="7.5"/>
      <color rgb="FFFFFFFF"/>
      <name val="Calibri"/>
      <charset val="1"/>
    </font>
    <font>
      <b/>
      <sz val="15"/>
      <color rgb="FF2E2739"/>
      <name val="Calibri"/>
      <charset val="1"/>
    </font>
    <font>
      <b/>
      <sz val="15"/>
      <color rgb="FFA8556E"/>
      <name val="Calibri"/>
      <charset val="1"/>
    </font>
    <font>
      <b/>
      <sz val="10"/>
      <color rgb="FFFFFFFF"/>
      <name val="Calibri"/>
      <charset val="1"/>
    </font>
    <font>
      <b/>
      <sz val="10.5"/>
      <color rgb="FF2E2739"/>
      <name val="Calibri"/>
      <charset val="1"/>
    </font>
    <font>
      <sz val="8"/>
      <color rgb="FF4A4057"/>
      <name val="Calibri"/>
      <charset val="1"/>
    </font>
    <font>
      <sz val="9"/>
      <color rgb="FF4A4057"/>
      <name val="Calibri"/>
      <charset val="1"/>
    </font>
    <font>
      <b/>
      <sz val="9"/>
      <color rgb="FFFFFFFF"/>
      <name val="Calibri"/>
      <charset val="1"/>
    </font>
    <font>
      <b/>
      <sz val="9.5"/>
      <color rgb="FF4A4057"/>
      <name val="Calibri"/>
      <charset val="1"/>
    </font>
    <font>
      <sz val="9.5"/>
      <color rgb="FF2B2530"/>
      <name val="Calibri"/>
      <charset val="1"/>
    </font>
    <font>
      <b/>
      <sz val="10"/>
      <color rgb="FF2E2739"/>
      <name val="Calibri"/>
      <charset val="1"/>
    </font>
    <font>
      <sz val="8.5"/>
      <color rgb="FF4A4057"/>
      <name val="Calibri"/>
      <charset val="1"/>
    </font>
    <font>
      <sz val="8"/>
      <color rgb="FFB9B2C6"/>
      <name val="Calibri"/>
      <charset val="1"/>
    </font>
    <font>
      <b/>
      <sz val="18"/>
      <color rgb="FFFFFFFF"/>
      <name val="Calibri"/>
      <charset val="1"/>
    </font>
    <font>
      <b/>
      <sz val="8"/>
      <color rgb="FFFFFFFF"/>
      <name val="Calibri"/>
      <charset val="1"/>
    </font>
    <font>
      <sz val="10"/>
      <color rgb="FF2B2530"/>
      <name val="Calibri"/>
      <charset val="1"/>
    </font>
    <font>
      <b/>
      <sz val="10"/>
      <color rgb="FF4A4057"/>
      <name val="Calibri"/>
      <charset val="1"/>
    </font>
    <font>
      <b/>
      <sz val="10"/>
      <color rgb="FF2B2530"/>
      <name val="Calibri"/>
      <charset val="1"/>
    </font>
    <font>
      <sz val="9"/>
      <color rgb="FF8A8296"/>
      <name val="Calibri"/>
      <charset val="1"/>
    </font>
    <font>
      <sz val="9"/>
      <color rgb="FF2B2530"/>
      <name val="Calibri"/>
      <charset val="1"/>
    </font>
  </fonts>
  <fills count="15">
    <fill>
      <patternFill patternType="none"/>
    </fill>
    <fill>
      <patternFill patternType="gray125"/>
    </fill>
    <fill>
      <patternFill patternType="solid">
        <fgColor rgb="FF2E2739"/>
        <bgColor rgb="FF2B2530"/>
      </patternFill>
    </fill>
    <fill>
      <patternFill patternType="solid">
        <fgColor rgb="FFE8E5EC"/>
        <bgColor rgb="FFE4E0E9"/>
      </patternFill>
    </fill>
    <fill>
      <patternFill patternType="solid">
        <fgColor rgb="FFFFFFFF"/>
        <bgColor rgb="FFF7F5FA"/>
      </patternFill>
    </fill>
    <fill>
      <patternFill patternType="solid">
        <fgColor rgb="FF4A4057"/>
        <bgColor rgb="FF2E2739"/>
      </patternFill>
    </fill>
    <fill>
      <patternFill patternType="solid">
        <fgColor rgb="FFF5F3F7"/>
        <bgColor rgb="FFF4F2F6"/>
      </patternFill>
    </fill>
    <fill>
      <patternFill patternType="solid">
        <fgColor rgb="FF33637F"/>
        <bgColor rgb="FF4A4057"/>
      </patternFill>
    </fill>
    <fill>
      <patternFill patternType="solid">
        <fgColor rgb="FFDCE8EF"/>
        <bgColor rgb="FFE8E5EC"/>
      </patternFill>
    </fill>
    <fill>
      <patternFill patternType="solid">
        <fgColor rgb="FFA8556E"/>
        <bgColor rgb="FF993366"/>
      </patternFill>
    </fill>
    <fill>
      <patternFill patternType="solid">
        <fgColor rgb="FFF2E2E7"/>
        <bgColor rgb="FFE8E5EC"/>
      </patternFill>
    </fill>
    <fill>
      <patternFill patternType="solid">
        <fgColor rgb="FFD5D0DB"/>
        <bgColor rgb="FFC9C2D6"/>
      </patternFill>
    </fill>
    <fill>
      <patternFill patternType="solid">
        <fgColor rgb="FFEFF5F8"/>
        <bgColor rgb="FFF4F2F6"/>
      </patternFill>
    </fill>
    <fill>
      <patternFill patternType="solid">
        <fgColor rgb="FFFAF1F4"/>
        <bgColor rgb="FFF5F3F7"/>
      </patternFill>
    </fill>
    <fill>
      <patternFill patternType="solid">
        <fgColor rgb="FFF7F5FA"/>
        <bgColor rgb="FFF5F3F7"/>
      </patternFill>
    </fill>
  </fills>
  <borders count="35">
    <border>
      <left/>
      <right/>
      <top/>
      <bottom/>
      <diagonal/>
    </border>
    <border>
      <left style="thin">
        <color rgb="FF4A4057"/>
      </left>
      <right style="thin">
        <color rgb="FF4A4057"/>
      </right>
      <top style="thin">
        <color rgb="FF4A4057"/>
      </top>
      <bottom style="thin">
        <color rgb="FF4A4057"/>
      </bottom>
      <diagonal/>
    </border>
    <border>
      <left style="thin">
        <color rgb="FFC9C2D1"/>
      </left>
      <right style="thin">
        <color rgb="FFC9C2D1"/>
      </right>
      <top style="thin">
        <color rgb="FFC9C2D1"/>
      </top>
      <bottom style="thin">
        <color rgb="FFC9C2D1"/>
      </bottom>
      <diagonal/>
    </border>
    <border>
      <left style="thin">
        <color rgb="FF33637F"/>
      </left>
      <right style="thin">
        <color rgb="FF33637F"/>
      </right>
      <top style="thin">
        <color rgb="FF33637F"/>
      </top>
      <bottom/>
      <diagonal/>
    </border>
    <border>
      <left/>
      <right style="thin">
        <color rgb="FF33637F"/>
      </right>
      <top/>
      <bottom/>
      <diagonal/>
    </border>
    <border>
      <left style="thin">
        <color rgb="FF33637F"/>
      </left>
      <right style="thin">
        <color rgb="FF33637F"/>
      </right>
      <top/>
      <bottom/>
      <diagonal/>
    </border>
    <border>
      <left/>
      <right style="thin">
        <color rgb="FF33637F"/>
      </right>
      <top/>
      <bottom style="thin">
        <color rgb="FF33637F"/>
      </bottom>
      <diagonal/>
    </border>
    <border>
      <left style="thin">
        <color rgb="FF33637F"/>
      </left>
      <right style="thin">
        <color rgb="FF33637F"/>
      </right>
      <top/>
      <bottom style="thin">
        <color rgb="FF33637F"/>
      </bottom>
      <diagonal/>
    </border>
    <border>
      <left/>
      <right style="thin">
        <color rgb="FF4A4057"/>
      </right>
      <top/>
      <bottom/>
      <diagonal/>
    </border>
    <border>
      <left style="thin">
        <color rgb="FF2E2739"/>
      </left>
      <right style="thin">
        <color rgb="FF2E2739"/>
      </right>
      <top style="thin">
        <color rgb="FF2E2739"/>
      </top>
      <bottom/>
      <diagonal/>
    </border>
    <border>
      <left/>
      <right style="thin">
        <color rgb="FF4A4057"/>
      </right>
      <top/>
      <bottom style="thin">
        <color rgb="FF4A4057"/>
      </bottom>
      <diagonal/>
    </border>
    <border>
      <left style="thin">
        <color rgb="FF2E2739"/>
      </left>
      <right style="thin">
        <color rgb="FF2E2739"/>
      </right>
      <top/>
      <bottom/>
      <diagonal/>
    </border>
    <border>
      <left style="thin">
        <color rgb="FF2E2739"/>
      </left>
      <right style="thin">
        <color rgb="FF2E2739"/>
      </right>
      <top/>
      <bottom style="thin">
        <color rgb="FF2E2739"/>
      </bottom>
      <diagonal/>
    </border>
    <border>
      <left style="thin">
        <color rgb="FFA8556E"/>
      </left>
      <right style="thin">
        <color rgb="FFA8556E"/>
      </right>
      <top style="thin">
        <color rgb="FFA8556E"/>
      </top>
      <bottom/>
      <diagonal/>
    </border>
    <border>
      <left/>
      <right style="thin">
        <color rgb="FFA8556E"/>
      </right>
      <top/>
      <bottom/>
      <diagonal/>
    </border>
    <border>
      <left style="thin">
        <color rgb="FFA8556E"/>
      </left>
      <right style="thin">
        <color rgb="FFA8556E"/>
      </right>
      <top/>
      <bottom/>
      <diagonal/>
    </border>
    <border>
      <left/>
      <right style="thin">
        <color rgb="FFA8556E"/>
      </right>
      <top/>
      <bottom style="thin">
        <color rgb="FFA8556E"/>
      </bottom>
      <diagonal/>
    </border>
    <border>
      <left style="thin">
        <color rgb="FFA8556E"/>
      </left>
      <right style="thin">
        <color rgb="FFA8556E"/>
      </right>
      <top/>
      <bottom style="thin">
        <color rgb="FFA8556E"/>
      </bottom>
      <diagonal/>
    </border>
    <border>
      <left style="thin">
        <color rgb="FF2E2739"/>
      </left>
      <right style="thin">
        <color rgb="FF2E2739"/>
      </right>
      <top style="thin">
        <color rgb="FF2E2739"/>
      </top>
      <bottom style="thin">
        <color rgb="FF2E2739"/>
      </bottom>
      <diagonal/>
    </border>
    <border>
      <left style="thin">
        <color rgb="FF33637F"/>
      </left>
      <right style="thin">
        <color rgb="FF33637F"/>
      </right>
      <top style="thin">
        <color rgb="FF33637F"/>
      </top>
      <bottom style="thin">
        <color rgb="FF33637F"/>
      </bottom>
      <diagonal/>
    </border>
    <border>
      <left style="thin">
        <color rgb="FFA8556E"/>
      </left>
      <right style="thin">
        <color rgb="FFA8556E"/>
      </right>
      <top style="thin">
        <color rgb="FFA8556E"/>
      </top>
      <bottom style="thin">
        <color rgb="FFA8556E"/>
      </bottom>
      <diagonal/>
    </border>
    <border>
      <left style="thin">
        <color rgb="FFD5D0DB"/>
      </left>
      <right style="thin">
        <color rgb="FFD5D0DB"/>
      </right>
      <top style="thin">
        <color rgb="FFD5D0DB"/>
      </top>
      <bottom style="thin">
        <color rgb="FFD5D0DB"/>
      </bottom>
      <diagonal/>
    </border>
    <border>
      <left style="thin">
        <color rgb="FFE2DEE8"/>
      </left>
      <right/>
      <top style="thin">
        <color rgb="FFE2DEE8"/>
      </top>
      <bottom style="thin">
        <color rgb="FFE2DEE8"/>
      </bottom>
      <diagonal/>
    </border>
    <border>
      <left/>
      <right/>
      <top style="thin">
        <color rgb="FFE2DEE8"/>
      </top>
      <bottom style="thin">
        <color rgb="FFE2DEE8"/>
      </bottom>
      <diagonal/>
    </border>
    <border>
      <left/>
      <right style="thin">
        <color rgb="FFE2DEE8"/>
      </right>
      <top style="thin">
        <color rgb="FFE2DEE8"/>
      </top>
      <bottom style="thin">
        <color rgb="FFE2DEE8"/>
      </bottom>
      <diagonal/>
    </border>
    <border>
      <left style="thin">
        <color rgb="FFEDEAF1"/>
      </left>
      <right style="thin">
        <color rgb="FFEDEAF1"/>
      </right>
      <top style="thin">
        <color rgb="FFEDEAF1"/>
      </top>
      <bottom style="thin">
        <color rgb="FFEDEAF1"/>
      </bottom>
      <diagonal/>
    </border>
    <border>
      <left/>
      <right/>
      <top/>
      <bottom style="medium">
        <color rgb="FF2E2739"/>
      </bottom>
      <diagonal/>
    </border>
    <border>
      <left/>
      <right style="thin">
        <color rgb="FFEFECF2"/>
      </right>
      <top/>
      <bottom style="thin">
        <color rgb="FFE4E0E9"/>
      </bottom>
      <diagonal/>
    </border>
    <border>
      <left/>
      <right/>
      <top/>
      <bottom style="thin">
        <color rgb="FFEFECF2"/>
      </bottom>
      <diagonal/>
    </border>
    <border>
      <left style="thin">
        <color rgb="FFC9C2D1"/>
      </left>
      <right/>
      <top style="thin">
        <color rgb="FFC9C2D1"/>
      </top>
      <bottom/>
      <diagonal/>
    </border>
    <border>
      <left/>
      <right style="thin">
        <color rgb="FFC9C2D1"/>
      </right>
      <top style="thin">
        <color rgb="FFC9C2D1"/>
      </top>
      <bottom/>
      <diagonal/>
    </border>
    <border>
      <left style="thin">
        <color rgb="FFC9C2D1"/>
      </left>
      <right/>
      <top/>
      <bottom/>
      <diagonal/>
    </border>
    <border>
      <left/>
      <right style="thin">
        <color rgb="FFC9C2D1"/>
      </right>
      <top/>
      <bottom/>
      <diagonal/>
    </border>
    <border>
      <left style="thin">
        <color rgb="FFC9C2D1"/>
      </left>
      <right/>
      <top/>
      <bottom style="thin">
        <color rgb="FFC9C2D1"/>
      </bottom>
      <diagonal/>
    </border>
    <border>
      <left/>
      <right style="thin">
        <color rgb="FFC9C2D1"/>
      </right>
      <top/>
      <bottom style="thin">
        <color rgb="FFC9C2D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9" fillId="5" borderId="0" xfId="0" applyFont="1" applyFill="1" applyAlignment="1">
      <alignment horizontal="left" vertical="center" indent="1"/>
    </xf>
    <xf numFmtId="1" fontId="8" fillId="6" borderId="2" xfId="0" applyNumberFormat="1" applyFont="1" applyFill="1" applyBorder="1" applyAlignment="1">
      <alignment horizontal="center" vertical="center"/>
    </xf>
    <xf numFmtId="166" fontId="8" fillId="6" borderId="2" xfId="0" applyNumberFormat="1" applyFont="1" applyFill="1" applyBorder="1" applyAlignment="1">
      <alignment horizontal="center" vertical="center"/>
    </xf>
    <xf numFmtId="165" fontId="7" fillId="6" borderId="2" xfId="0" applyNumberFormat="1" applyFont="1" applyFill="1" applyBorder="1" applyAlignment="1">
      <alignment horizontal="center" vertical="center"/>
    </xf>
    <xf numFmtId="165" fontId="8" fillId="6" borderId="2" xfId="0" applyNumberFormat="1" applyFont="1" applyFill="1" applyBorder="1" applyAlignment="1">
      <alignment horizontal="center" vertical="center"/>
    </xf>
    <xf numFmtId="1" fontId="7" fillId="6" borderId="2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6" xfId="0" applyBorder="1"/>
    <xf numFmtId="0" fontId="0" fillId="2" borderId="18" xfId="0" applyFill="1" applyBorder="1"/>
    <xf numFmtId="0" fontId="0" fillId="7" borderId="19" xfId="0" applyFill="1" applyBorder="1"/>
    <xf numFmtId="0" fontId="0" fillId="9" borderId="20" xfId="0" applyFill="1" applyBorder="1"/>
    <xf numFmtId="0" fontId="0" fillId="11" borderId="21" xfId="0" applyFill="1" applyBorder="1"/>
    <xf numFmtId="0" fontId="13" fillId="2" borderId="0" xfId="0" applyFont="1" applyFill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4" fillId="12" borderId="22" xfId="0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17" fillId="12" borderId="24" xfId="0" applyFont="1" applyFill="1" applyBorder="1" applyAlignment="1">
      <alignment horizontal="center" vertical="center"/>
    </xf>
    <xf numFmtId="0" fontId="14" fillId="13" borderId="22" xfId="0" applyFont="1" applyFill="1" applyBorder="1" applyAlignment="1">
      <alignment horizontal="center" vertical="center"/>
    </xf>
    <xf numFmtId="0" fontId="15" fillId="13" borderId="23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1" fillId="0" borderId="27" xfId="0" applyFont="1" applyBorder="1" applyAlignment="1">
      <alignment horizontal="left" vertical="center" indent="1"/>
    </xf>
    <xf numFmtId="0" fontId="23" fillId="0" borderId="27" xfId="0" applyFont="1" applyBorder="1" applyAlignment="1">
      <alignment horizontal="left" vertical="center" indent="1"/>
    </xf>
    <xf numFmtId="164" fontId="21" fillId="0" borderId="27" xfId="0" applyNumberFormat="1" applyFont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0" fontId="24" fillId="0" borderId="27" xfId="0" applyFont="1" applyBorder="1" applyAlignment="1">
      <alignment horizontal="left" vertical="center" indent="1"/>
    </xf>
    <xf numFmtId="0" fontId="25" fillId="6" borderId="27" xfId="0" applyFont="1" applyFill="1" applyBorder="1" applyAlignment="1">
      <alignment horizontal="left" vertical="center" indent="1"/>
    </xf>
    <xf numFmtId="0" fontId="24" fillId="0" borderId="28" xfId="0" applyFont="1" applyBorder="1" applyAlignment="1">
      <alignment horizontal="left" vertical="center" indent="1"/>
    </xf>
    <xf numFmtId="164" fontId="24" fillId="0" borderId="28" xfId="0" applyNumberFormat="1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left" vertical="center" indent="1"/>
    </xf>
    <xf numFmtId="0" fontId="21" fillId="14" borderId="27" xfId="0" applyFont="1" applyFill="1" applyBorder="1" applyAlignment="1">
      <alignment horizontal="center" vertical="center"/>
    </xf>
    <xf numFmtId="0" fontId="22" fillId="14" borderId="27" xfId="0" applyFont="1" applyFill="1" applyBorder="1" applyAlignment="1">
      <alignment horizontal="center" vertical="center"/>
    </xf>
    <xf numFmtId="0" fontId="21" fillId="14" borderId="27" xfId="0" applyFont="1" applyFill="1" applyBorder="1" applyAlignment="1">
      <alignment horizontal="left" vertical="center" indent="1"/>
    </xf>
    <xf numFmtId="0" fontId="23" fillId="14" borderId="27" xfId="0" applyFont="1" applyFill="1" applyBorder="1" applyAlignment="1">
      <alignment horizontal="left" vertical="center" indent="1"/>
    </xf>
    <xf numFmtId="164" fontId="21" fillId="14" borderId="27" xfId="0" applyNumberFormat="1" applyFont="1" applyFill="1" applyBorder="1" applyAlignment="1">
      <alignment horizontal="center" vertical="center"/>
    </xf>
    <xf numFmtId="0" fontId="24" fillId="14" borderId="27" xfId="0" applyFont="1" applyFill="1" applyBorder="1" applyAlignment="1">
      <alignment horizontal="left" vertical="center" indent="1"/>
    </xf>
    <xf numFmtId="0" fontId="12" fillId="0" borderId="31" xfId="0" applyFont="1" applyBorder="1" applyAlignment="1">
      <alignment horizontal="left" vertical="center" indent="1"/>
    </xf>
    <xf numFmtId="0" fontId="12" fillId="0" borderId="32" xfId="0" applyFont="1" applyBorder="1" applyAlignment="1">
      <alignment horizontal="left" vertical="center" indent="1"/>
    </xf>
    <xf numFmtId="0" fontId="12" fillId="0" borderId="33" xfId="0" applyFont="1" applyBorder="1" applyAlignment="1">
      <alignment horizontal="left" vertical="center" indent="1"/>
    </xf>
    <xf numFmtId="0" fontId="12" fillId="0" borderId="34" xfId="0" applyFont="1" applyBorder="1" applyAlignment="1">
      <alignment horizontal="left" vertical="center" indent="1"/>
    </xf>
    <xf numFmtId="0" fontId="6" fillId="7" borderId="3" xfId="0" applyFont="1" applyFill="1" applyBorder="1" applyAlignment="1">
      <alignment horizontal="center" vertical="center" shrinkToFit="1"/>
    </xf>
    <xf numFmtId="0" fontId="10" fillId="8" borderId="5" xfId="0" applyFont="1" applyFill="1" applyBorder="1" applyAlignment="1">
      <alignment horizontal="center" vertical="center" shrinkToFit="1"/>
    </xf>
    <xf numFmtId="0" fontId="11" fillId="8" borderId="7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shrinkToFit="1"/>
    </xf>
    <xf numFmtId="0" fontId="6" fillId="9" borderId="13" xfId="0" applyFont="1" applyFill="1" applyBorder="1" applyAlignment="1">
      <alignment horizontal="center" vertical="center" shrinkToFit="1"/>
    </xf>
    <xf numFmtId="0" fontId="10" fillId="10" borderId="15" xfId="0" applyFont="1" applyFill="1" applyBorder="1" applyAlignment="1">
      <alignment horizontal="center" vertical="center" shrinkToFit="1"/>
    </xf>
    <xf numFmtId="0" fontId="11" fillId="10" borderId="17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 indent="1"/>
    </xf>
    <xf numFmtId="0" fontId="13" fillId="2" borderId="0" xfId="0" applyFont="1" applyFill="1" applyAlignment="1">
      <alignment horizontal="center" vertical="center"/>
    </xf>
    <xf numFmtId="0" fontId="15" fillId="3" borderId="23" xfId="0" applyFont="1" applyFill="1" applyBorder="1" applyAlignment="1">
      <alignment horizontal="left" vertical="center" indent="1"/>
    </xf>
    <xf numFmtId="0" fontId="15" fillId="3" borderId="23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left" vertical="center" indent="1"/>
    </xf>
    <xf numFmtId="164" fontId="15" fillId="3" borderId="23" xfId="0" applyNumberFormat="1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left" vertical="center" indent="1"/>
    </xf>
    <xf numFmtId="0" fontId="15" fillId="12" borderId="23" xfId="0" applyFont="1" applyFill="1" applyBorder="1" applyAlignment="1">
      <alignment horizontal="center" vertical="center"/>
    </xf>
    <xf numFmtId="0" fontId="16" fillId="12" borderId="23" xfId="0" applyFont="1" applyFill="1" applyBorder="1" applyAlignment="1">
      <alignment horizontal="left" vertical="center" indent="1"/>
    </xf>
    <xf numFmtId="164" fontId="15" fillId="12" borderId="23" xfId="0" applyNumberFormat="1" applyFont="1" applyFill="1" applyBorder="1" applyAlignment="1">
      <alignment horizontal="center" vertical="center"/>
    </xf>
    <xf numFmtId="0" fontId="15" fillId="13" borderId="23" xfId="0" applyFont="1" applyFill="1" applyBorder="1" applyAlignment="1">
      <alignment horizontal="left" vertical="center" indent="1"/>
    </xf>
    <xf numFmtId="0" fontId="15" fillId="13" borderId="23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left" vertical="center" indent="1"/>
    </xf>
    <xf numFmtId="164" fontId="15" fillId="13" borderId="23" xfId="0" applyNumberFormat="1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left" vertical="center" indent="1"/>
    </xf>
    <xf numFmtId="0" fontId="12" fillId="4" borderId="25" xfId="0" applyFont="1" applyFill="1" applyBorder="1" applyAlignment="1">
      <alignment horizontal="left" vertical="center" indent="1"/>
    </xf>
    <xf numFmtId="0" fontId="18" fillId="2" borderId="0" xfId="0" applyFont="1" applyFill="1" applyAlignment="1">
      <alignment horizontal="left" vertical="center" indent="1"/>
    </xf>
    <xf numFmtId="0" fontId="19" fillId="2" borderId="0" xfId="0" applyFont="1" applyFill="1" applyAlignment="1">
      <alignment horizontal="left" vertical="center" indent="1"/>
    </xf>
    <xf numFmtId="0" fontId="12" fillId="6" borderId="2" xfId="0" applyFont="1" applyFill="1" applyBorder="1" applyAlignment="1">
      <alignment horizontal="left" vertical="center" indent="1"/>
    </xf>
    <xf numFmtId="0" fontId="20" fillId="5" borderId="0" xfId="0" applyFont="1" applyFill="1" applyAlignment="1">
      <alignment horizontal="center" vertical="center"/>
    </xf>
  </cellXfs>
  <cellStyles count="1">
    <cellStyle name="Standard" xfId="0" builtinId="0"/>
  </cellStyles>
  <dxfs count="22">
    <dxf>
      <font>
        <sz val="9"/>
        <color rgb="FF9AA0A6"/>
        <name val="Calibri"/>
        <charset val="1"/>
      </font>
    </dxf>
    <dxf>
      <font>
        <b/>
        <sz val="9"/>
        <color rgb="FFB26A2B"/>
        <name val="Calibri"/>
        <charset val="1"/>
      </font>
      <fill>
        <patternFill>
          <bgColor rgb="FFFBEFE0"/>
        </patternFill>
      </fill>
    </dxf>
    <dxf>
      <font>
        <b/>
        <sz val="9"/>
        <color rgb="FF33637F"/>
        <name val="Calibri"/>
        <charset val="1"/>
      </font>
    </dxf>
    <dxf>
      <font>
        <i/>
        <sz val="9"/>
        <color rgb="FF8A8296"/>
        <name val="Calibri"/>
        <charset val="1"/>
      </font>
    </dxf>
    <dxf>
      <font>
        <sz val="9"/>
        <color rgb="FFA8556E"/>
        <name val="Calibri"/>
        <charset val="1"/>
      </font>
    </dxf>
    <dxf>
      <font>
        <sz val="9"/>
        <color rgb="FF33637F"/>
        <name val="Calibri"/>
        <charset val="1"/>
      </font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  <dxf>
      <font>
        <i/>
        <sz val="9"/>
        <color rgb="FFA9A2B4"/>
        <name val="Calibri"/>
        <charset val="1"/>
      </font>
      <fill>
        <patternFill>
          <bgColor rgb="FFF4F2F6"/>
        </patternFill>
      </fill>
    </dxf>
    <dxf>
      <font>
        <i/>
        <sz val="10"/>
        <color rgb="FFA9A2B4"/>
        <name val="Calibri"/>
        <charset val="1"/>
      </font>
      <fill>
        <patternFill>
          <bgColor rgb="FFF2F0F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8E5EC"/>
      <rgbColor rgb="FFFF00FF"/>
      <rgbColor rgb="FF00FFFF"/>
      <rgbColor rgb="FF800000"/>
      <rgbColor rgb="FF008000"/>
      <rgbColor rgb="FF000080"/>
      <rgbColor rgb="FFB26A2B"/>
      <rgbColor rgb="FF800080"/>
      <rgbColor rgb="FF008080"/>
      <rgbColor rgb="FFC9C2D1"/>
      <rgbColor rgb="FF8A8296"/>
      <rgbColor rgb="FFA9A2B4"/>
      <rgbColor rgb="FFA8556E"/>
      <rgbColor rgb="FFFBEFE0"/>
      <rgbColor rgb="FFDCE8EF"/>
      <rgbColor rgb="FF660066"/>
      <rgbColor rgb="FFEFECF2"/>
      <rgbColor rgb="FF0066CC"/>
      <rgbColor rgb="FFD5D0DB"/>
      <rgbColor rgb="FF000080"/>
      <rgbColor rgb="FFFF00FF"/>
      <rgbColor rgb="FFF2F0F4"/>
      <rgbColor rgb="FF00FFFF"/>
      <rgbColor rgb="FF800080"/>
      <rgbColor rgb="FF800000"/>
      <rgbColor rgb="FF008080"/>
      <rgbColor rgb="FF0000FF"/>
      <rgbColor rgb="FF00CCFF"/>
      <rgbColor rgb="FFEFF5F8"/>
      <rgbColor rgb="FFEDEAF1"/>
      <rgbColor rgb="FFFAF1F4"/>
      <rgbColor rgb="FFC9C2D6"/>
      <rgbColor rgb="FFE2DEE8"/>
      <rgbColor rgb="FFB9B2C6"/>
      <rgbColor rgb="FFF2E2E7"/>
      <rgbColor rgb="FF3366FF"/>
      <rgbColor rgb="FFF7F5FA"/>
      <rgbColor rgb="FFF4F2F6"/>
      <rgbColor rgb="FFE4E0E9"/>
      <rgbColor rgb="FFF5F3F7"/>
      <rgbColor rgb="FFFF6600"/>
      <rgbColor rgb="FF33637F"/>
      <rgbColor rgb="FF9AA0A6"/>
      <rgbColor rgb="FF003366"/>
      <rgbColor rgb="FF339966"/>
      <rgbColor rgb="FF003300"/>
      <rgbColor rgb="FF2B2530"/>
      <rgbColor rgb="FF993300"/>
      <rgbColor rgb="FF993366"/>
      <rgbColor rgb="FF4A4057"/>
      <rgbColor rgb="FF2E273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2739"/>
  </sheetPr>
  <dimension ref="B1:T78"/>
  <sheetViews>
    <sheetView showGridLines="0" tabSelected="1" zoomScaleNormal="100" workbookViewId="0">
      <selection activeCell="X60" sqref="X60"/>
    </sheetView>
  </sheetViews>
  <sheetFormatPr baseColWidth="10" defaultColWidth="8.7109375" defaultRowHeight="15" x14ac:dyDescent="0.25"/>
  <cols>
    <col min="1" max="1" width="2.140625" customWidth="1"/>
    <col min="2" max="5" width="7" customWidth="1"/>
    <col min="6" max="6" width="2.5703125" customWidth="1"/>
    <col min="7" max="10" width="7" customWidth="1"/>
    <col min="11" max="11" width="2.5703125" customWidth="1"/>
    <col min="12" max="15" width="7" customWidth="1"/>
    <col min="16" max="16" width="2.5703125" customWidth="1"/>
    <col min="17" max="20" width="7" customWidth="1"/>
    <col min="21" max="21" width="2.140625" customWidth="1"/>
  </cols>
  <sheetData>
    <row r="1" spans="2:20" ht="6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2:20" ht="20.25" customHeight="1" x14ac:dyDescent="0.25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2:20" ht="15.75" customHeight="1" x14ac:dyDescent="0.25">
      <c r="B3" s="12" t="s">
        <v>276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2:20" ht="7.5" customHeight="1" x14ac:dyDescent="0.25"/>
    <row r="5" spans="2:20" ht="15" customHeight="1" x14ac:dyDescent="0.25">
      <c r="B5" s="11" t="s">
        <v>1</v>
      </c>
      <c r="C5" s="11"/>
      <c r="D5" s="11"/>
      <c r="E5" s="11"/>
      <c r="G5" s="11" t="s">
        <v>2</v>
      </c>
      <c r="H5" s="11"/>
      <c r="I5" s="11"/>
      <c r="J5" s="11"/>
      <c r="L5" s="11" t="s">
        <v>3</v>
      </c>
      <c r="M5" s="11"/>
      <c r="N5" s="11"/>
      <c r="O5" s="11"/>
      <c r="Q5" s="11" t="s">
        <v>4</v>
      </c>
      <c r="R5" s="11"/>
      <c r="S5" s="11"/>
      <c r="T5" s="11"/>
    </row>
    <row r="6" spans="2:20" ht="18" customHeight="1" x14ac:dyDescent="0.25">
      <c r="B6" s="10" t="s">
        <v>5</v>
      </c>
      <c r="C6" s="10"/>
      <c r="D6" s="10"/>
      <c r="E6" s="10"/>
      <c r="G6" s="10" t="s">
        <v>6</v>
      </c>
      <c r="H6" s="10"/>
      <c r="I6" s="10"/>
      <c r="J6" s="10"/>
      <c r="L6" s="9">
        <f ca="1">TODAY()</f>
        <v>46244</v>
      </c>
      <c r="M6" s="9"/>
      <c r="N6" s="9"/>
      <c r="O6" s="9"/>
      <c r="Q6" s="8" t="s">
        <v>7</v>
      </c>
      <c r="R6" s="8"/>
      <c r="S6" s="8"/>
      <c r="T6" s="8"/>
    </row>
    <row r="7" spans="2:20" ht="9" customHeight="1" x14ac:dyDescent="0.25"/>
    <row r="8" spans="2:20" ht="13.5" customHeight="1" x14ac:dyDescent="0.25">
      <c r="B8" s="7" t="s">
        <v>8</v>
      </c>
      <c r="C8" s="7"/>
      <c r="D8" s="7"/>
      <c r="E8" s="7"/>
      <c r="G8" s="7" t="s">
        <v>9</v>
      </c>
      <c r="H8" s="7"/>
      <c r="I8" s="7"/>
      <c r="J8" s="7"/>
      <c r="L8" s="7" t="s">
        <v>10</v>
      </c>
      <c r="M8" s="7"/>
      <c r="N8" s="7"/>
      <c r="O8" s="7"/>
      <c r="Q8" s="7" t="s">
        <v>11</v>
      </c>
      <c r="R8" s="7"/>
      <c r="S8" s="7"/>
      <c r="T8" s="7"/>
    </row>
    <row r="9" spans="2:20" ht="18" customHeight="1" x14ac:dyDescent="0.25">
      <c r="B9" s="6">
        <f>COUNTIF(Personen!$B$8:$B$47,"?*")</f>
        <v>32</v>
      </c>
      <c r="C9" s="6"/>
      <c r="D9" s="6"/>
      <c r="E9" s="6"/>
      <c r="G9" s="6">
        <f>COUNTIF(Personen!$L$8:$L$47,"lebend")</f>
        <v>12</v>
      </c>
      <c r="H9" s="6"/>
      <c r="I9" s="6"/>
      <c r="J9" s="6"/>
      <c r="L9" s="6">
        <f>COUNTIF(Personen!$L$8:$L$47,"verstorben")</f>
        <v>19</v>
      </c>
      <c r="M9" s="6"/>
      <c r="N9" s="6"/>
      <c r="O9" s="6"/>
      <c r="Q9" s="5" t="str">
        <f ca="1">IFERROR(ROUND(AVERAGEIFS(Personen!$K$8:$K$47,Personen!$L$8:$L$47,"verstorben"),0),"—")</f>
        <v>—</v>
      </c>
      <c r="R9" s="5"/>
      <c r="S9" s="5"/>
      <c r="T9" s="5"/>
    </row>
    <row r="10" spans="2:20" ht="6" customHeight="1" x14ac:dyDescent="0.25"/>
    <row r="11" spans="2:20" ht="13.5" customHeight="1" x14ac:dyDescent="0.25">
      <c r="B11" s="7" t="s">
        <v>12</v>
      </c>
      <c r="C11" s="7"/>
      <c r="D11" s="7"/>
      <c r="E11" s="7"/>
      <c r="G11" s="7" t="s">
        <v>13</v>
      </c>
      <c r="H11" s="7"/>
      <c r="I11" s="7"/>
      <c r="J11" s="7"/>
      <c r="L11" s="7" t="s">
        <v>14</v>
      </c>
      <c r="M11" s="7"/>
      <c r="N11" s="7"/>
      <c r="O11" s="7"/>
      <c r="Q11" s="7" t="s">
        <v>15</v>
      </c>
      <c r="R11" s="7"/>
      <c r="S11" s="7"/>
      <c r="T11" s="7"/>
    </row>
    <row r="12" spans="2:20" ht="18" customHeight="1" x14ac:dyDescent="0.25">
      <c r="B12" s="6" t="str">
        <f>IFERROR(YEAR(MIN(Personen!$G$8:$G$47)),"—")</f>
        <v>—</v>
      </c>
      <c r="C12" s="6"/>
      <c r="D12" s="6"/>
      <c r="E12" s="6"/>
      <c r="G12" s="4" t="str">
        <f>IFERROR(YEAR(MAX(Personen!$G$8:$G$47))-YEAR(MIN(Personen!$G$8:$G$47)),"—")</f>
        <v>—</v>
      </c>
      <c r="H12" s="4"/>
      <c r="I12" s="4"/>
      <c r="J12" s="4"/>
      <c r="L12" s="3">
        <f>COUNTIF($H$53:$H$67,"?*")</f>
        <v>15</v>
      </c>
      <c r="M12" s="3"/>
      <c r="N12" s="3"/>
      <c r="O12" s="3"/>
      <c r="Q12" s="2">
        <f ca="1">COUNTIFS(Personen!$B$8:$B$47,"?*",Personen!$V$8:$V$47,"&lt;&gt;OK")</f>
        <v>1</v>
      </c>
      <c r="R12" s="2"/>
      <c r="S12" s="2"/>
      <c r="T12" s="2"/>
    </row>
    <row r="13" spans="2:20" ht="12" customHeight="1" x14ac:dyDescent="0.25"/>
    <row r="14" spans="2:20" x14ac:dyDescent="0.25">
      <c r="B14" s="1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ht="7.5" customHeight="1" x14ac:dyDescent="0.25"/>
    <row r="16" spans="2:20" ht="12.75" customHeight="1" x14ac:dyDescent="0.25">
      <c r="Q16" s="60" t="s">
        <v>17</v>
      </c>
      <c r="R16" s="60"/>
      <c r="S16" s="60"/>
      <c r="T16" s="60"/>
    </row>
    <row r="17" spans="2:20" ht="15" customHeight="1" x14ac:dyDescent="0.25">
      <c r="P17" s="15"/>
      <c r="Q17" s="61" t="str">
        <f>$J$60</f>
        <v>Wilhelm Brenneke</v>
      </c>
      <c r="R17" s="61"/>
      <c r="S17" s="61"/>
      <c r="T17" s="61"/>
    </row>
    <row r="18" spans="2:20" ht="12.75" customHeight="1" x14ac:dyDescent="0.25">
      <c r="L18" s="60" t="s">
        <v>18</v>
      </c>
      <c r="M18" s="60"/>
      <c r="N18" s="60"/>
      <c r="O18" s="60"/>
      <c r="P18" s="16"/>
      <c r="Q18" s="62" t="str">
        <f ca="1">IF($H$60="","Noch nicht erfasst",IF($O$60="","* unbekannt","* "&amp;YEAR($O$60))&amp;IF($Q$60&lt;&gt;""," † "&amp;YEAR($Q$60),IF($O$60&lt;&gt;""," · lebend",""))&amp;IF($S$60="",""," · "&amp;$S$60&amp;" J."))</f>
        <v>* 1901 † 1968 · 67 J.</v>
      </c>
      <c r="R18" s="62"/>
      <c r="S18" s="62"/>
      <c r="T18" s="62"/>
    </row>
    <row r="19" spans="2:20" ht="15" customHeight="1" x14ac:dyDescent="0.25">
      <c r="K19" s="15"/>
      <c r="L19" s="61" t="str">
        <f>$J$56</f>
        <v>Friedrich Brenneke</v>
      </c>
      <c r="M19" s="61"/>
      <c r="N19" s="61"/>
      <c r="O19" s="61"/>
      <c r="P19" s="15"/>
    </row>
    <row r="20" spans="2:20" ht="12.75" customHeight="1" x14ac:dyDescent="0.25">
      <c r="K20" s="15"/>
      <c r="L20" s="62" t="str">
        <f ca="1">IF($H$56="","Noch nicht erfasst",IF($O$56="","* unbekannt","* "&amp;YEAR($O$56))&amp;IF($Q$56&lt;&gt;""," † "&amp;YEAR($Q$56),IF($O$56&lt;&gt;""," · lebend",""))&amp;IF($S$56="",""," · "&amp;$S$56&amp;" J."))</f>
        <v>* 1932 † 2011 · 78 J.</v>
      </c>
      <c r="M20" s="62"/>
      <c r="N20" s="62"/>
      <c r="O20" s="62"/>
      <c r="P20" s="15"/>
      <c r="Q20" s="60" t="s">
        <v>19</v>
      </c>
      <c r="R20" s="60"/>
      <c r="S20" s="60"/>
      <c r="T20" s="60"/>
    </row>
    <row r="21" spans="2:20" ht="15" customHeight="1" x14ac:dyDescent="0.25">
      <c r="K21" s="15"/>
      <c r="Q21" s="61" t="str">
        <f>$J$61</f>
        <v>Martha Brenneke geb. Steinkamp</v>
      </c>
      <c r="R21" s="61"/>
      <c r="S21" s="61"/>
      <c r="T21" s="61"/>
    </row>
    <row r="22" spans="2:20" ht="12.75" customHeight="1" x14ac:dyDescent="0.25">
      <c r="G22" s="60" t="s">
        <v>20</v>
      </c>
      <c r="H22" s="60"/>
      <c r="I22" s="60"/>
      <c r="J22" s="60"/>
      <c r="K22" s="16"/>
      <c r="Q22" s="62" t="str">
        <f ca="1">IF($H$61="","Noch nicht erfasst",IF($O$61="","* unbekannt","* "&amp;YEAR($O$61))&amp;IF($Q$61&lt;&gt;""," † "&amp;YEAR($Q$61),IF($O$61&lt;&gt;""," · lebend",""))&amp;IF($S$61="",""," · "&amp;$S$61&amp;" J."))</f>
        <v>* 1905 † 1982 · 76 J.</v>
      </c>
      <c r="R22" s="62"/>
      <c r="S22" s="62"/>
      <c r="T22" s="62"/>
    </row>
    <row r="23" spans="2:20" ht="15" customHeight="1" x14ac:dyDescent="0.25">
      <c r="F23" s="17"/>
      <c r="G23" s="61" t="str">
        <f>$J$54</f>
        <v>Thomas Brenneke</v>
      </c>
      <c r="H23" s="61"/>
      <c r="I23" s="61"/>
      <c r="J23" s="61"/>
      <c r="K23" s="15"/>
    </row>
    <row r="24" spans="2:20" ht="12.75" customHeight="1" x14ac:dyDescent="0.25">
      <c r="F24" s="17"/>
      <c r="G24" s="62" t="str">
        <f ca="1">IF($H$54="","Noch nicht erfasst",IF($O$54="","* unbekannt","* "&amp;YEAR($O$54))&amp;IF($Q$54&lt;&gt;""," † "&amp;YEAR($Q$54),IF($O$54&lt;&gt;""," · lebend",""))&amp;IF($S$54="",""," · "&amp;$S$54&amp;" J."))</f>
        <v>* 1961 · lebend · 65 J.</v>
      </c>
      <c r="H24" s="62"/>
      <c r="I24" s="62"/>
      <c r="J24" s="62"/>
      <c r="K24" s="15"/>
      <c r="Q24" s="60" t="s">
        <v>21</v>
      </c>
      <c r="R24" s="60"/>
      <c r="S24" s="60"/>
      <c r="T24" s="60"/>
    </row>
    <row r="25" spans="2:20" ht="15" customHeight="1" x14ac:dyDescent="0.25">
      <c r="F25" s="17"/>
      <c r="K25" s="15"/>
      <c r="P25" s="15"/>
      <c r="Q25" s="61" t="str">
        <f>$J$62</f>
        <v>Otto Lindemann</v>
      </c>
      <c r="R25" s="61"/>
      <c r="S25" s="61"/>
      <c r="T25" s="61"/>
    </row>
    <row r="26" spans="2:20" ht="12.75" customHeight="1" x14ac:dyDescent="0.25">
      <c r="F26" s="17"/>
      <c r="K26" s="15"/>
      <c r="L26" s="60" t="s">
        <v>22</v>
      </c>
      <c r="M26" s="60"/>
      <c r="N26" s="60"/>
      <c r="O26" s="60"/>
      <c r="P26" s="16"/>
      <c r="Q26" s="62" t="str">
        <f ca="1">IF($H$62="","Noch nicht erfasst",IF($O$62="","* unbekannt","* "&amp;YEAR($O$62))&amp;IF($Q$62&lt;&gt;""," † "&amp;YEAR($Q$62),IF($O$62&lt;&gt;""," · lebend",""))&amp;IF($S$62="",""," · "&amp;$S$62&amp;" J."))</f>
        <v>* 1903 † 1971 · 68 J.</v>
      </c>
      <c r="R26" s="62"/>
      <c r="S26" s="62"/>
      <c r="T26" s="62"/>
    </row>
    <row r="27" spans="2:20" ht="15" customHeight="1" x14ac:dyDescent="0.25">
      <c r="F27" s="17"/>
      <c r="L27" s="61" t="str">
        <f>$J$57</f>
        <v>Ingeborg Brenneke geb. Lindemann</v>
      </c>
      <c r="M27" s="61"/>
      <c r="N27" s="61"/>
      <c r="O27" s="61"/>
      <c r="P27" s="15"/>
    </row>
    <row r="28" spans="2:20" ht="12.75" customHeight="1" x14ac:dyDescent="0.25">
      <c r="F28" s="17"/>
      <c r="L28" s="62" t="str">
        <f ca="1">IF($H$57="","Noch nicht erfasst",IF($O$57="","* unbekannt","* "&amp;YEAR($O$57))&amp;IF($Q$57&lt;&gt;""," † "&amp;YEAR($Q$57),IF($O$57&lt;&gt;""," · lebend",""))&amp;IF($S$57="",""," · "&amp;$S$57&amp;" J."))</f>
        <v>* 1936 † 2018 · 81 J.</v>
      </c>
      <c r="M28" s="62"/>
      <c r="N28" s="62"/>
      <c r="O28" s="62"/>
      <c r="P28" s="15"/>
      <c r="Q28" s="60" t="s">
        <v>23</v>
      </c>
      <c r="R28" s="60"/>
      <c r="S28" s="60"/>
      <c r="T28" s="60"/>
    </row>
    <row r="29" spans="2:20" ht="15" customHeight="1" x14ac:dyDescent="0.25">
      <c r="F29" s="17"/>
      <c r="Q29" s="61" t="str">
        <f>$J$63</f>
        <v>Frieda Lindemann geb. Kaltenbach</v>
      </c>
      <c r="R29" s="61"/>
      <c r="S29" s="61"/>
      <c r="T29" s="61"/>
    </row>
    <row r="30" spans="2:20" ht="12.75" customHeight="1" x14ac:dyDescent="0.25">
      <c r="B30" s="63" t="s">
        <v>24</v>
      </c>
      <c r="C30" s="63"/>
      <c r="D30" s="63"/>
      <c r="E30" s="63"/>
      <c r="F30" s="18"/>
      <c r="Q30" s="62" t="str">
        <f ca="1">IF($H$63="","Noch nicht erfasst",IF($O$63="","* unbekannt","* "&amp;YEAR($O$63))&amp;IF($Q$63&lt;&gt;""," † "&amp;YEAR($Q$63),IF($O$63&lt;&gt;""," · lebend",""))&amp;IF($S$63="",""," · "&amp;$S$63&amp;" J."))</f>
        <v>* 1907 † 1990 · 82 J.</v>
      </c>
      <c r="R30" s="62"/>
      <c r="S30" s="62"/>
      <c r="T30" s="62"/>
    </row>
    <row r="31" spans="2:20" ht="15" customHeight="1" x14ac:dyDescent="0.25">
      <c r="B31" s="64" t="str">
        <f>$J$53</f>
        <v>Lukas Brenneke</v>
      </c>
      <c r="C31" s="64"/>
      <c r="D31" s="64"/>
      <c r="E31" s="64"/>
      <c r="F31" s="17"/>
    </row>
    <row r="32" spans="2:20" ht="12.75" customHeight="1" x14ac:dyDescent="0.25">
      <c r="B32" s="65" t="str">
        <f ca="1">IF($H$53="","Noch nicht erfasst",IF($O$53="","* unbekannt","* "&amp;YEAR($O$53))&amp;IF($Q$53&lt;&gt;""," † "&amp;YEAR($Q$53),IF($O$53&lt;&gt;""," · lebend",""))&amp;IF($S$53="",""," · "&amp;$S$53&amp;" J."))</f>
        <v>* 1988 · lebend · 38 J.</v>
      </c>
      <c r="C32" s="65"/>
      <c r="D32" s="65"/>
      <c r="E32" s="65"/>
      <c r="F32" s="17"/>
      <c r="Q32" s="66" t="s">
        <v>25</v>
      </c>
      <c r="R32" s="66"/>
      <c r="S32" s="66"/>
      <c r="T32" s="66"/>
    </row>
    <row r="33" spans="2:20" ht="15" customHeight="1" x14ac:dyDescent="0.25">
      <c r="F33" s="17"/>
      <c r="P33" s="19"/>
      <c r="Q33" s="67" t="str">
        <f>$J$64</f>
        <v>Gustav Weidner</v>
      </c>
      <c r="R33" s="67"/>
      <c r="S33" s="67"/>
      <c r="T33" s="67"/>
    </row>
    <row r="34" spans="2:20" ht="12.75" customHeight="1" x14ac:dyDescent="0.25">
      <c r="F34" s="17"/>
      <c r="L34" s="66" t="s">
        <v>26</v>
      </c>
      <c r="M34" s="66"/>
      <c r="N34" s="66"/>
      <c r="O34" s="66"/>
      <c r="P34" s="20"/>
      <c r="Q34" s="68" t="e">
        <f ca="1">IF($H$64="","Noch nicht erfasst",IF($O$64="","* unbekannt","* "&amp;YEAR($O$64))&amp;IF($Q$64&lt;&gt;""," † "&amp;YEAR($Q$64),IF($O$64&lt;&gt;""," · lebend",""))&amp;IF($S$64="",""," · "&amp;$S$64&amp;" J."))</f>
        <v>#NUM!</v>
      </c>
      <c r="R34" s="68"/>
      <c r="S34" s="68"/>
      <c r="T34" s="68"/>
    </row>
    <row r="35" spans="2:20" ht="15" customHeight="1" x14ac:dyDescent="0.25">
      <c r="F35" s="17"/>
      <c r="K35" s="19"/>
      <c r="L35" s="67" t="str">
        <f>$J$58</f>
        <v>Werner Weidner</v>
      </c>
      <c r="M35" s="67"/>
      <c r="N35" s="67"/>
      <c r="O35" s="67"/>
      <c r="P35" s="19"/>
    </row>
    <row r="36" spans="2:20" ht="12.75" customHeight="1" x14ac:dyDescent="0.25">
      <c r="F36" s="17"/>
      <c r="K36" s="19"/>
      <c r="L36" s="68" t="str">
        <f ca="1">IF($H$58="","Noch nicht erfasst",IF($O$58="","* unbekannt","* "&amp;YEAR($O$58))&amp;IF($Q$58&lt;&gt;""," † "&amp;YEAR($Q$58),IF($O$58&lt;&gt;""," · lebend",""))&amp;IF($S$58="",""," · "&amp;$S$58&amp;" J."))</f>
        <v>* 1934 † 2009 · 74 J.</v>
      </c>
      <c r="M36" s="68"/>
      <c r="N36" s="68"/>
      <c r="O36" s="68"/>
      <c r="P36" s="19"/>
      <c r="Q36" s="66" t="s">
        <v>27</v>
      </c>
      <c r="R36" s="66"/>
      <c r="S36" s="66"/>
      <c r="T36" s="66"/>
    </row>
    <row r="37" spans="2:20" ht="15" customHeight="1" x14ac:dyDescent="0.25">
      <c r="F37" s="17"/>
      <c r="K37" s="19"/>
      <c r="Q37" s="67" t="str">
        <f>$J$65</f>
        <v>Helene Weidner geb. Sturm</v>
      </c>
      <c r="R37" s="67"/>
      <c r="S37" s="67"/>
      <c r="T37" s="67"/>
    </row>
    <row r="38" spans="2:20" ht="12.75" customHeight="1" x14ac:dyDescent="0.25">
      <c r="F38" s="17"/>
      <c r="G38" s="66" t="s">
        <v>28</v>
      </c>
      <c r="H38" s="66"/>
      <c r="I38" s="66"/>
      <c r="J38" s="66"/>
      <c r="K38" s="20"/>
      <c r="Q38" s="68" t="str">
        <f ca="1">IF($H$65="","Noch nicht erfasst",IF($O$65="","* unbekannt","* "&amp;YEAR($O$65))&amp;IF($Q$65&lt;&gt;""," † "&amp;YEAR($Q$65),IF($O$65&lt;&gt;""," · lebend",""))&amp;IF($S$65="",""," · "&amp;$S$65&amp;" J."))</f>
        <v>* 1904 † 1988 · 84 J.</v>
      </c>
      <c r="R38" s="68"/>
      <c r="S38" s="68"/>
      <c r="T38" s="68"/>
    </row>
    <row r="39" spans="2:20" ht="15" customHeight="1" x14ac:dyDescent="0.25">
      <c r="G39" s="67" t="str">
        <f>$J$55</f>
        <v>Susanne Brenneke geb. Weidner</v>
      </c>
      <c r="H39" s="67"/>
      <c r="I39" s="67"/>
      <c r="J39" s="67"/>
      <c r="K39" s="19"/>
    </row>
    <row r="40" spans="2:20" ht="12.75" customHeight="1" x14ac:dyDescent="0.25">
      <c r="G40" s="68" t="str">
        <f ca="1">IF($H$55="","Noch nicht erfasst",IF($O$55="","* unbekannt","* "&amp;YEAR($O$55))&amp;IF($Q$55&lt;&gt;""," † "&amp;YEAR($Q$55),IF($O$55&lt;&gt;""," · lebend",""))&amp;IF($S$55="",""," · "&amp;$S$55&amp;" J."))</f>
        <v>* 1964 · lebend · 61 J.</v>
      </c>
      <c r="H40" s="68"/>
      <c r="I40" s="68"/>
      <c r="J40" s="68"/>
      <c r="K40" s="19"/>
      <c r="Q40" s="66" t="s">
        <v>29</v>
      </c>
      <c r="R40" s="66"/>
      <c r="S40" s="66"/>
      <c r="T40" s="66"/>
    </row>
    <row r="41" spans="2:20" ht="15" customHeight="1" x14ac:dyDescent="0.25">
      <c r="K41" s="19"/>
      <c r="P41" s="19"/>
      <c r="Q41" s="67" t="str">
        <f>$J$66</f>
        <v>Albert Rossbach</v>
      </c>
      <c r="R41" s="67"/>
      <c r="S41" s="67"/>
      <c r="T41" s="67"/>
    </row>
    <row r="42" spans="2:20" ht="12.75" customHeight="1" x14ac:dyDescent="0.25">
      <c r="K42" s="19"/>
      <c r="L42" s="66" t="s">
        <v>30</v>
      </c>
      <c r="M42" s="66"/>
      <c r="N42" s="66"/>
      <c r="O42" s="66"/>
      <c r="P42" s="20"/>
      <c r="Q42" s="68" t="str">
        <f ca="1">IF($H$66="","Noch nicht erfasst",IF($O$66="","* unbekannt","* "&amp;YEAR($O$66))&amp;IF($Q$66&lt;&gt;""," † "&amp;YEAR($Q$66),IF($O$66&lt;&gt;""," · lebend",""))&amp;IF($S$66="",""," · "&amp;$S$66&amp;" J."))</f>
        <v>* 1906 † 1979 · 73 J.</v>
      </c>
      <c r="R42" s="68"/>
      <c r="S42" s="68"/>
      <c r="T42" s="68"/>
    </row>
    <row r="43" spans="2:20" ht="15" customHeight="1" x14ac:dyDescent="0.25">
      <c r="L43" s="67" t="str">
        <f>$J$59</f>
        <v>Gertrud Weidner geb. Rossbach</v>
      </c>
      <c r="M43" s="67"/>
      <c r="N43" s="67"/>
      <c r="O43" s="67"/>
      <c r="P43" s="19"/>
    </row>
    <row r="44" spans="2:20" ht="12.75" customHeight="1" x14ac:dyDescent="0.25">
      <c r="L44" s="68" t="str">
        <f ca="1">IF($H$59="","Noch nicht erfasst",IF($O$59="","* unbekannt","* "&amp;YEAR($O$59))&amp;IF($Q$59&lt;&gt;""," † "&amp;YEAR($Q$59),IF($O$59&lt;&gt;""," · lebend",""))&amp;IF($S$59="",""," · "&amp;$S$59&amp;" J."))</f>
        <v>* 1939 · lebend · 87 J.</v>
      </c>
      <c r="M44" s="68"/>
      <c r="N44" s="68"/>
      <c r="O44" s="68"/>
      <c r="P44" s="19"/>
      <c r="Q44" s="66" t="s">
        <v>31</v>
      </c>
      <c r="R44" s="66"/>
      <c r="S44" s="66"/>
      <c r="T44" s="66"/>
    </row>
    <row r="45" spans="2:20" ht="15" customHeight="1" x14ac:dyDescent="0.25">
      <c r="Q45" s="67" t="str">
        <f>$J$67</f>
        <v>Klara Rossbach geb. Pohlmann</v>
      </c>
      <c r="R45" s="67"/>
      <c r="S45" s="67"/>
      <c r="T45" s="67"/>
    </row>
    <row r="46" spans="2:20" ht="12.75" customHeight="1" x14ac:dyDescent="0.25">
      <c r="Q46" s="68" t="str">
        <f ca="1">IF($H$67="","Noch nicht erfasst",IF($O$67="","* unbekannt","* "&amp;YEAR($O$67))&amp;IF($Q$67&lt;&gt;""," † "&amp;YEAR($Q$67),IF($O$67&lt;&gt;""," · lebend",""))&amp;IF($S$67="",""," · "&amp;$S$67&amp;" J."))</f>
        <v>* 1910 † 1994 · 84 J.</v>
      </c>
      <c r="R46" s="68"/>
      <c r="S46" s="68"/>
      <c r="T46" s="68"/>
    </row>
    <row r="47" spans="2:20" ht="7.5" customHeight="1" x14ac:dyDescent="0.25"/>
    <row r="48" spans="2:20" ht="16.5" customHeight="1" x14ac:dyDescent="0.25">
      <c r="B48" s="21"/>
      <c r="C48" s="69" t="s">
        <v>32</v>
      </c>
      <c r="D48" s="69"/>
      <c r="E48" s="69"/>
      <c r="G48" s="22"/>
      <c r="H48" s="69" t="s">
        <v>33</v>
      </c>
      <c r="I48" s="69"/>
      <c r="J48" s="69"/>
      <c r="L48" s="23"/>
      <c r="M48" s="69" t="s">
        <v>34</v>
      </c>
      <c r="N48" s="69"/>
      <c r="O48" s="69"/>
      <c r="Q48" s="24"/>
      <c r="R48" s="69" t="s">
        <v>35</v>
      </c>
      <c r="S48" s="69"/>
      <c r="T48" s="69"/>
    </row>
    <row r="49" spans="2:20" ht="12" customHeight="1" x14ac:dyDescent="0.25"/>
    <row r="50" spans="2:20" ht="19.5" customHeight="1" x14ac:dyDescent="0.25">
      <c r="B50" s="1" t="s">
        <v>36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2:20" ht="6" customHeight="1" x14ac:dyDescent="0.25"/>
    <row r="52" spans="2:20" ht="18.75" customHeight="1" x14ac:dyDescent="0.25">
      <c r="B52" s="25" t="s">
        <v>37</v>
      </c>
      <c r="C52" s="25" t="s">
        <v>38</v>
      </c>
      <c r="D52" s="70" t="s">
        <v>39</v>
      </c>
      <c r="E52" s="70"/>
      <c r="F52" s="70"/>
      <c r="G52" s="70"/>
      <c r="H52" s="70" t="s">
        <v>40</v>
      </c>
      <c r="I52" s="70"/>
      <c r="J52" s="70" t="s">
        <v>41</v>
      </c>
      <c r="K52" s="70"/>
      <c r="L52" s="70"/>
      <c r="M52" s="70"/>
      <c r="N52" s="70"/>
      <c r="O52" s="70" t="s">
        <v>42</v>
      </c>
      <c r="P52" s="70"/>
      <c r="Q52" s="70" t="s">
        <v>43</v>
      </c>
      <c r="R52" s="70"/>
      <c r="S52" s="25" t="s">
        <v>44</v>
      </c>
      <c r="T52" s="25" t="s">
        <v>45</v>
      </c>
    </row>
    <row r="53" spans="2:20" ht="15.75" customHeight="1" x14ac:dyDescent="0.25">
      <c r="B53" s="26">
        <v>1</v>
      </c>
      <c r="C53" s="27">
        <v>1</v>
      </c>
      <c r="D53" s="71" t="s">
        <v>32</v>
      </c>
      <c r="E53" s="71"/>
      <c r="F53" s="71"/>
      <c r="G53" s="71"/>
      <c r="H53" s="72" t="str">
        <f>IFERROR(LEFT($Q$6,SEARCH(" · ",$Q$6)-1),"")</f>
        <v>P-26</v>
      </c>
      <c r="I53" s="72"/>
      <c r="J53" s="73" t="str">
        <f>IFERROR(INDEX(Personen!$X$8:$X$47,MATCH($H53,Personen!$B$8:$B$47,0)),"—")</f>
        <v>Lukas Brenneke</v>
      </c>
      <c r="K53" s="73"/>
      <c r="L53" s="73"/>
      <c r="M53" s="73"/>
      <c r="N53" s="73"/>
      <c r="O53" s="74">
        <f>IF($H53="","",IFERROR(IF(INDEX(Personen!$G$8:$G$47,MATCH($H53,Personen!$B$8:$B$47,0))="","",INDEX(Personen!$G$8:$G$47,MATCH($H53,Personen!$B$8:$B$47,0))),""))</f>
        <v>32216</v>
      </c>
      <c r="P53" s="74"/>
      <c r="Q53" s="74" t="str">
        <f>IF($H53="","",IFERROR(IF(INDEX(Personen!$I$8:$I$47,MATCH($H53,Personen!$B$8:$B$47,0))="","",INDEX(Personen!$I$8:$I$47,MATCH($H53,Personen!$B$8:$B$47,0))),""))</f>
        <v/>
      </c>
      <c r="R53" s="74"/>
      <c r="S53" s="27">
        <f ca="1">IF($H53="","",IFERROR(INDEX(Personen!$K$8:$K$47,MATCH($H53,Personen!$B$8:$B$47,0)),""))</f>
        <v>38</v>
      </c>
      <c r="T53" s="28" t="str">
        <f t="shared" ref="T53:T67" si="0">IF($H53="","fehlt","erfasst")</f>
        <v>erfasst</v>
      </c>
    </row>
    <row r="54" spans="2:20" ht="15.75" customHeight="1" x14ac:dyDescent="0.25">
      <c r="B54" s="29">
        <v>2</v>
      </c>
      <c r="C54" s="30">
        <v>2</v>
      </c>
      <c r="D54" s="75" t="s">
        <v>46</v>
      </c>
      <c r="E54" s="75"/>
      <c r="F54" s="75"/>
      <c r="G54" s="75"/>
      <c r="H54" s="76" t="str">
        <f>IFERROR(INDEX(Personen!$Z$8:$Z$47,MATCH($H$53,Personen!$B$8:$B$47,0)),"")</f>
        <v>P-22</v>
      </c>
      <c r="I54" s="76"/>
      <c r="J54" s="77" t="str">
        <f>IFERROR(INDEX(Personen!$X$8:$X$47,MATCH($H54,Personen!$B$8:$B$47,0)),"—")</f>
        <v>Thomas Brenneke</v>
      </c>
      <c r="K54" s="77"/>
      <c r="L54" s="77"/>
      <c r="M54" s="77"/>
      <c r="N54" s="77"/>
      <c r="O54" s="78">
        <f>IF($H54="","",IFERROR(IF(INDEX(Personen!$G$8:$G$47,MATCH($H54,Personen!$B$8:$B$47,0))="","",INDEX(Personen!$G$8:$G$47,MATCH($H54,Personen!$B$8:$B$47,0))),""))</f>
        <v>22317</v>
      </c>
      <c r="P54" s="78"/>
      <c r="Q54" s="78" t="str">
        <f>IF($H54="","",IFERROR(IF(INDEX(Personen!$I$8:$I$47,MATCH($H54,Personen!$B$8:$B$47,0))="","",INDEX(Personen!$I$8:$I$47,MATCH($H54,Personen!$B$8:$B$47,0))),""))</f>
        <v/>
      </c>
      <c r="R54" s="78"/>
      <c r="S54" s="30">
        <f ca="1">IF($H54="","",IFERROR(INDEX(Personen!$K$8:$K$47,MATCH($H54,Personen!$B$8:$B$47,0)),""))</f>
        <v>65</v>
      </c>
      <c r="T54" s="31" t="str">
        <f t="shared" si="0"/>
        <v>erfasst</v>
      </c>
    </row>
    <row r="55" spans="2:20" ht="15.75" customHeight="1" x14ac:dyDescent="0.25">
      <c r="B55" s="32">
        <v>3</v>
      </c>
      <c r="C55" s="33">
        <v>2</v>
      </c>
      <c r="D55" s="79" t="s">
        <v>47</v>
      </c>
      <c r="E55" s="79"/>
      <c r="F55" s="79"/>
      <c r="G55" s="79"/>
      <c r="H55" s="80" t="str">
        <f>IFERROR(INDEX(Personen!$AA$8:$AA$47,MATCH($H$53,Personen!$B$8:$B$47,0)),"")</f>
        <v>P-23</v>
      </c>
      <c r="I55" s="80"/>
      <c r="J55" s="81" t="str">
        <f>IFERROR(INDEX(Personen!$X$8:$X$47,MATCH($H55,Personen!$B$8:$B$47,0)),"—")</f>
        <v>Susanne Brenneke geb. Weidner</v>
      </c>
      <c r="K55" s="81"/>
      <c r="L55" s="81"/>
      <c r="M55" s="81"/>
      <c r="N55" s="81"/>
      <c r="O55" s="82">
        <f>IF($H55="","",IFERROR(IF(INDEX(Personen!$G$8:$G$47,MATCH($H55,Personen!$B$8:$B$47,0))="","",INDEX(Personen!$G$8:$G$47,MATCH($H55,Personen!$B$8:$B$47,0))),""))</f>
        <v>23698</v>
      </c>
      <c r="P55" s="82"/>
      <c r="Q55" s="82" t="str">
        <f>IF($H55="","",IFERROR(IF(INDEX(Personen!$I$8:$I$47,MATCH($H55,Personen!$B$8:$B$47,0))="","",INDEX(Personen!$I$8:$I$47,MATCH($H55,Personen!$B$8:$B$47,0))),""))</f>
        <v/>
      </c>
      <c r="R55" s="82"/>
      <c r="S55" s="33">
        <f ca="1">IF($H55="","",IFERROR(INDEX(Personen!$K$8:$K$47,MATCH($H55,Personen!$B$8:$B$47,0)),""))</f>
        <v>61</v>
      </c>
      <c r="T55" s="34" t="str">
        <f t="shared" si="0"/>
        <v>erfasst</v>
      </c>
    </row>
    <row r="56" spans="2:20" ht="15.75" customHeight="1" x14ac:dyDescent="0.25">
      <c r="B56" s="29">
        <v>4</v>
      </c>
      <c r="C56" s="30">
        <v>3</v>
      </c>
      <c r="D56" s="75" t="s">
        <v>48</v>
      </c>
      <c r="E56" s="75"/>
      <c r="F56" s="75"/>
      <c r="G56" s="75"/>
      <c r="H56" s="76" t="str">
        <f>IFERROR(INDEX(Personen!$Z$8:$Z$47,MATCH($H$54,Personen!$B$8:$B$47,0)),"")</f>
        <v>P-17</v>
      </c>
      <c r="I56" s="76"/>
      <c r="J56" s="77" t="str">
        <f>IFERROR(INDEX(Personen!$X$8:$X$47,MATCH($H56,Personen!$B$8:$B$47,0)),"—")</f>
        <v>Friedrich Brenneke</v>
      </c>
      <c r="K56" s="77"/>
      <c r="L56" s="77"/>
      <c r="M56" s="77"/>
      <c r="N56" s="77"/>
      <c r="O56" s="78">
        <f>IF($H56="","",IFERROR(IF(INDEX(Personen!$G$8:$G$47,MATCH($H56,Personen!$B$8:$B$47,0))="","",INDEX(Personen!$G$8:$G$47,MATCH($H56,Personen!$B$8:$B$47,0))),""))</f>
        <v>11852</v>
      </c>
      <c r="P56" s="78"/>
      <c r="Q56" s="78">
        <f>IF($H56="","",IFERROR(IF(INDEX(Personen!$I$8:$I$47,MATCH($H56,Personen!$B$8:$B$47,0))="","",INDEX(Personen!$I$8:$I$47,MATCH($H56,Personen!$B$8:$B$47,0))),""))</f>
        <v>40602</v>
      </c>
      <c r="R56" s="78"/>
      <c r="S56" s="30">
        <f ca="1">IF($H56="","",IFERROR(INDEX(Personen!$K$8:$K$47,MATCH($H56,Personen!$B$8:$B$47,0)),""))</f>
        <v>78</v>
      </c>
      <c r="T56" s="31" t="str">
        <f t="shared" si="0"/>
        <v>erfasst</v>
      </c>
    </row>
    <row r="57" spans="2:20" ht="15.75" customHeight="1" x14ac:dyDescent="0.25">
      <c r="B57" s="29">
        <v>5</v>
      </c>
      <c r="C57" s="30">
        <v>3</v>
      </c>
      <c r="D57" s="75" t="s">
        <v>49</v>
      </c>
      <c r="E57" s="75"/>
      <c r="F57" s="75"/>
      <c r="G57" s="75"/>
      <c r="H57" s="76" t="str">
        <f>IFERROR(INDEX(Personen!$AA$8:$AA$47,MATCH($H$54,Personen!$B$8:$B$47,0)),"")</f>
        <v>P-18</v>
      </c>
      <c r="I57" s="76"/>
      <c r="J57" s="77" t="str">
        <f>IFERROR(INDEX(Personen!$X$8:$X$47,MATCH($H57,Personen!$B$8:$B$47,0)),"—")</f>
        <v>Ingeborg Brenneke geb. Lindemann</v>
      </c>
      <c r="K57" s="77"/>
      <c r="L57" s="77"/>
      <c r="M57" s="77"/>
      <c r="N57" s="77"/>
      <c r="O57" s="78">
        <f>IF($H57="","",IFERROR(IF(INDEX(Personen!$G$8:$G$47,MATCH($H57,Personen!$B$8:$B$47,0))="","",INDEX(Personen!$G$8:$G$47,MATCH($H57,Personen!$B$8:$B$47,0))),""))</f>
        <v>13450</v>
      </c>
      <c r="P57" s="78"/>
      <c r="Q57" s="78">
        <f>IF($H57="","",IFERROR(IF(INDEX(Personen!$I$8:$I$47,MATCH($H57,Personen!$B$8:$B$47,0))="","",INDEX(Personen!$I$8:$I$47,MATCH($H57,Personen!$B$8:$B$47,0))),""))</f>
        <v>43235</v>
      </c>
      <c r="R57" s="78"/>
      <c r="S57" s="30">
        <f ca="1">IF($H57="","",IFERROR(INDEX(Personen!$K$8:$K$47,MATCH($H57,Personen!$B$8:$B$47,0)),""))</f>
        <v>81</v>
      </c>
      <c r="T57" s="31" t="str">
        <f t="shared" si="0"/>
        <v>erfasst</v>
      </c>
    </row>
    <row r="58" spans="2:20" ht="15.75" customHeight="1" x14ac:dyDescent="0.25">
      <c r="B58" s="32">
        <v>6</v>
      </c>
      <c r="C58" s="33">
        <v>3</v>
      </c>
      <c r="D58" s="79" t="s">
        <v>50</v>
      </c>
      <c r="E58" s="79"/>
      <c r="F58" s="79"/>
      <c r="G58" s="79"/>
      <c r="H58" s="80" t="str">
        <f>IFERROR(INDEX(Personen!$Z$8:$Z$47,MATCH($H$55,Personen!$B$8:$B$47,0)),"")</f>
        <v>P-19</v>
      </c>
      <c r="I58" s="80"/>
      <c r="J58" s="81" t="str">
        <f>IFERROR(INDEX(Personen!$X$8:$X$47,MATCH($H58,Personen!$B$8:$B$47,0)),"—")</f>
        <v>Werner Weidner</v>
      </c>
      <c r="K58" s="81"/>
      <c r="L58" s="81"/>
      <c r="M58" s="81"/>
      <c r="N58" s="81"/>
      <c r="O58" s="82">
        <f>IF($H58="","",IFERROR(IF(INDEX(Personen!$G$8:$G$47,MATCH($H58,Personen!$B$8:$B$47,0))="","",INDEX(Personen!$G$8:$G$47,MATCH($H58,Personen!$B$8:$B$47,0))),""))</f>
        <v>12681</v>
      </c>
      <c r="P58" s="82"/>
      <c r="Q58" s="82">
        <f>IF($H58="","",IFERROR(IF(INDEX(Personen!$I$8:$I$47,MATCH($H58,Personen!$B$8:$B$47,0))="","",INDEX(Personen!$I$8:$I$47,MATCH($H58,Personen!$B$8:$B$47,0))),""))</f>
        <v>39820</v>
      </c>
      <c r="R58" s="82"/>
      <c r="S58" s="33">
        <f ca="1">IF($H58="","",IFERROR(INDEX(Personen!$K$8:$K$47,MATCH($H58,Personen!$B$8:$B$47,0)),""))</f>
        <v>74</v>
      </c>
      <c r="T58" s="34" t="str">
        <f t="shared" si="0"/>
        <v>erfasst</v>
      </c>
    </row>
    <row r="59" spans="2:20" ht="15.75" customHeight="1" x14ac:dyDescent="0.25">
      <c r="B59" s="32">
        <v>7</v>
      </c>
      <c r="C59" s="33">
        <v>3</v>
      </c>
      <c r="D59" s="79" t="s">
        <v>51</v>
      </c>
      <c r="E59" s="79"/>
      <c r="F59" s="79"/>
      <c r="G59" s="79"/>
      <c r="H59" s="80" t="str">
        <f>IFERROR(INDEX(Personen!$AA$8:$AA$47,MATCH($H$55,Personen!$B$8:$B$47,0)),"")</f>
        <v>P-20</v>
      </c>
      <c r="I59" s="80"/>
      <c r="J59" s="81" t="str">
        <f>IFERROR(INDEX(Personen!$X$8:$X$47,MATCH($H59,Personen!$B$8:$B$47,0)),"—")</f>
        <v>Gertrud Weidner geb. Rossbach</v>
      </c>
      <c r="K59" s="81"/>
      <c r="L59" s="81"/>
      <c r="M59" s="81"/>
      <c r="N59" s="81"/>
      <c r="O59" s="82">
        <f>IF($H59="","",IFERROR(IF(INDEX(Personen!$G$8:$G$47,MATCH($H59,Personen!$B$8:$B$47,0))="","",INDEX(Personen!$G$8:$G$47,MATCH($H59,Personen!$B$8:$B$47,0))),""))</f>
        <v>14343</v>
      </c>
      <c r="P59" s="82"/>
      <c r="Q59" s="82" t="str">
        <f>IF($H59="","",IFERROR(IF(INDEX(Personen!$I$8:$I$47,MATCH($H59,Personen!$B$8:$B$47,0))="","",INDEX(Personen!$I$8:$I$47,MATCH($H59,Personen!$B$8:$B$47,0))),""))</f>
        <v/>
      </c>
      <c r="R59" s="82"/>
      <c r="S59" s="33">
        <f ca="1">IF($H59="","",IFERROR(INDEX(Personen!$K$8:$K$47,MATCH($H59,Personen!$B$8:$B$47,0)),""))</f>
        <v>87</v>
      </c>
      <c r="T59" s="34" t="str">
        <f t="shared" si="0"/>
        <v>erfasst</v>
      </c>
    </row>
    <row r="60" spans="2:20" ht="15.75" customHeight="1" x14ac:dyDescent="0.25">
      <c r="B60" s="29">
        <v>8</v>
      </c>
      <c r="C60" s="30">
        <v>4</v>
      </c>
      <c r="D60" s="75" t="s">
        <v>52</v>
      </c>
      <c r="E60" s="75"/>
      <c r="F60" s="75"/>
      <c r="G60" s="75"/>
      <c r="H60" s="76" t="str">
        <f>IFERROR(INDEX(Personen!$Z$8:$Z$47,MATCH($H$56,Personen!$B$8:$B$47,0)),"")</f>
        <v>P-09</v>
      </c>
      <c r="I60" s="76"/>
      <c r="J60" s="77" t="str">
        <f>IFERROR(INDEX(Personen!$X$8:$X$47,MATCH($H60,Personen!$B$8:$B$47,0)),"—")</f>
        <v>Wilhelm Brenneke</v>
      </c>
      <c r="K60" s="77"/>
      <c r="L60" s="77"/>
      <c r="M60" s="77"/>
      <c r="N60" s="77"/>
      <c r="O60" s="78">
        <f>IF($H60="","",IFERROR(IF(INDEX(Personen!$G$8:$G$47,MATCH($H60,Personen!$B$8:$B$47,0))="","",INDEX(Personen!$G$8:$G$47,MATCH($H60,Personen!$B$8:$B$47,0))),""))</f>
        <v>443</v>
      </c>
      <c r="P60" s="78"/>
      <c r="Q60" s="78">
        <f>IF($H60="","",IFERROR(IF(INDEX(Personen!$I$8:$I$47,MATCH($H60,Personen!$B$8:$B$47,0))="","",INDEX(Personen!$I$8:$I$47,MATCH($H60,Personen!$B$8:$B$47,0))),""))</f>
        <v>25148</v>
      </c>
      <c r="R60" s="78"/>
      <c r="S60" s="30">
        <f ca="1">IF($H60="","",IFERROR(INDEX(Personen!$K$8:$K$47,MATCH($H60,Personen!$B$8:$B$47,0)),""))</f>
        <v>67</v>
      </c>
      <c r="T60" s="31" t="str">
        <f t="shared" si="0"/>
        <v>erfasst</v>
      </c>
    </row>
    <row r="61" spans="2:20" ht="15.75" customHeight="1" x14ac:dyDescent="0.25">
      <c r="B61" s="29">
        <v>9</v>
      </c>
      <c r="C61" s="30">
        <v>4</v>
      </c>
      <c r="D61" s="75" t="s">
        <v>53</v>
      </c>
      <c r="E61" s="75"/>
      <c r="F61" s="75"/>
      <c r="G61" s="75"/>
      <c r="H61" s="76" t="str">
        <f>IFERROR(INDEX(Personen!$AA$8:$AA$47,MATCH($H$56,Personen!$B$8:$B$47,0)),"")</f>
        <v>P-10</v>
      </c>
      <c r="I61" s="76"/>
      <c r="J61" s="77" t="str">
        <f>IFERROR(INDEX(Personen!$X$8:$X$47,MATCH($H61,Personen!$B$8:$B$47,0)),"—")</f>
        <v>Martha Brenneke geb. Steinkamp</v>
      </c>
      <c r="K61" s="77"/>
      <c r="L61" s="77"/>
      <c r="M61" s="77"/>
      <c r="N61" s="77"/>
      <c r="O61" s="78">
        <f>IF($H61="","",IFERROR(IF(INDEX(Personen!$G$8:$G$47,MATCH($H61,Personen!$B$8:$B$47,0))="","",INDEX(Personen!$G$8:$G$47,MATCH($H61,Personen!$B$8:$B$47,0))),""))</f>
        <v>2030</v>
      </c>
      <c r="P61" s="78"/>
      <c r="Q61" s="78">
        <f>IF($H61="","",IFERROR(IF(INDEX(Personen!$I$8:$I$47,MATCH($H61,Personen!$B$8:$B$47,0))="","",INDEX(Personen!$I$8:$I$47,MATCH($H61,Personen!$B$8:$B$47,0))),""))</f>
        <v>29996</v>
      </c>
      <c r="R61" s="78"/>
      <c r="S61" s="30">
        <f ca="1">IF($H61="","",IFERROR(INDEX(Personen!$K$8:$K$47,MATCH($H61,Personen!$B$8:$B$47,0)),""))</f>
        <v>76</v>
      </c>
      <c r="T61" s="31" t="str">
        <f t="shared" si="0"/>
        <v>erfasst</v>
      </c>
    </row>
    <row r="62" spans="2:20" ht="15.75" customHeight="1" x14ac:dyDescent="0.25">
      <c r="B62" s="29">
        <v>10</v>
      </c>
      <c r="C62" s="30">
        <v>4</v>
      </c>
      <c r="D62" s="75" t="s">
        <v>54</v>
      </c>
      <c r="E62" s="75"/>
      <c r="F62" s="75"/>
      <c r="G62" s="75"/>
      <c r="H62" s="76" t="str">
        <f>IFERROR(INDEX(Personen!$Z$8:$Z$47,MATCH($H$57,Personen!$B$8:$B$47,0)),"")</f>
        <v>P-11</v>
      </c>
      <c r="I62" s="76"/>
      <c r="J62" s="77" t="str">
        <f>IFERROR(INDEX(Personen!$X$8:$X$47,MATCH($H62,Personen!$B$8:$B$47,0)),"—")</f>
        <v>Otto Lindemann</v>
      </c>
      <c r="K62" s="77"/>
      <c r="L62" s="77"/>
      <c r="M62" s="77"/>
      <c r="N62" s="77"/>
      <c r="O62" s="78">
        <f>IF($H62="","",IFERROR(IF(INDEX(Personen!$G$8:$G$47,MATCH($H62,Personen!$B$8:$B$47,0))="","",INDEX(Personen!$G$8:$G$47,MATCH($H62,Personen!$B$8:$B$47,0))),""))</f>
        <v>1105</v>
      </c>
      <c r="P62" s="78"/>
      <c r="Q62" s="78">
        <f>IF($H62="","",IFERROR(IF(INDEX(Personen!$I$8:$I$47,MATCH($H62,Personen!$B$8:$B$47,0))="","",INDEX(Personen!$I$8:$I$47,MATCH($H62,Personen!$B$8:$B$47,0))),""))</f>
        <v>26114</v>
      </c>
      <c r="R62" s="78"/>
      <c r="S62" s="30">
        <f ca="1">IF($H62="","",IFERROR(INDEX(Personen!$K$8:$K$47,MATCH($H62,Personen!$B$8:$B$47,0)),""))</f>
        <v>68</v>
      </c>
      <c r="T62" s="31" t="str">
        <f t="shared" si="0"/>
        <v>erfasst</v>
      </c>
    </row>
    <row r="63" spans="2:20" ht="15.75" customHeight="1" x14ac:dyDescent="0.25">
      <c r="B63" s="29">
        <v>11</v>
      </c>
      <c r="C63" s="30">
        <v>4</v>
      </c>
      <c r="D63" s="75" t="s">
        <v>55</v>
      </c>
      <c r="E63" s="75"/>
      <c r="F63" s="75"/>
      <c r="G63" s="75"/>
      <c r="H63" s="76" t="str">
        <f>IFERROR(INDEX(Personen!$AA$8:$AA$47,MATCH($H$57,Personen!$B$8:$B$47,0)),"")</f>
        <v>P-12</v>
      </c>
      <c r="I63" s="76"/>
      <c r="J63" s="77" t="str">
        <f>IFERROR(INDEX(Personen!$X$8:$X$47,MATCH($H63,Personen!$B$8:$B$47,0)),"—")</f>
        <v>Frieda Lindemann geb. Kaltenbach</v>
      </c>
      <c r="K63" s="77"/>
      <c r="L63" s="77"/>
      <c r="M63" s="77"/>
      <c r="N63" s="77"/>
      <c r="O63" s="78">
        <f>IF($H63="","",IFERROR(IF(INDEX(Personen!$G$8:$G$47,MATCH($H63,Personen!$B$8:$B$47,0))="","",INDEX(Personen!$G$8:$G$47,MATCH($H63,Personen!$B$8:$B$47,0))),""))</f>
        <v>2833</v>
      </c>
      <c r="P63" s="78"/>
      <c r="Q63" s="78">
        <f>IF($H63="","",IFERROR(IF(INDEX(Personen!$I$8:$I$47,MATCH($H63,Personen!$B$8:$B$47,0))="","",INDEX(Personen!$I$8:$I$47,MATCH($H63,Personen!$B$8:$B$47,0))),""))</f>
        <v>32984</v>
      </c>
      <c r="R63" s="78"/>
      <c r="S63" s="30">
        <f ca="1">IF($H63="","",IFERROR(INDEX(Personen!$K$8:$K$47,MATCH($H63,Personen!$B$8:$B$47,0)),""))</f>
        <v>82</v>
      </c>
      <c r="T63" s="31" t="str">
        <f t="shared" si="0"/>
        <v>erfasst</v>
      </c>
    </row>
    <row r="64" spans="2:20" ht="15.75" customHeight="1" x14ac:dyDescent="0.25">
      <c r="B64" s="32">
        <v>12</v>
      </c>
      <c r="C64" s="33">
        <v>4</v>
      </c>
      <c r="D64" s="79" t="s">
        <v>56</v>
      </c>
      <c r="E64" s="79"/>
      <c r="F64" s="79"/>
      <c r="G64" s="79"/>
      <c r="H64" s="80" t="str">
        <f>IFERROR(INDEX(Personen!$Z$8:$Z$47,MATCH($H$58,Personen!$B$8:$B$47,0)),"")</f>
        <v>P-13</v>
      </c>
      <c r="I64" s="80"/>
      <c r="J64" s="81" t="str">
        <f>IFERROR(INDEX(Personen!$X$8:$X$47,MATCH($H64,Personen!$B$8:$B$47,0)),"—")</f>
        <v>Gustav Weidner</v>
      </c>
      <c r="K64" s="81"/>
      <c r="L64" s="81"/>
      <c r="M64" s="81"/>
      <c r="N64" s="81"/>
      <c r="O64" s="82">
        <f>IF($H64="","",IFERROR(IF(INDEX(Personen!$G$8:$G$47,MATCH($H64,Personen!$B$8:$B$47,0))="","",INDEX(Personen!$G$8:$G$47,MATCH($H64,Personen!$B$8:$B$47,0))),""))</f>
        <v>-35</v>
      </c>
      <c r="P64" s="82"/>
      <c r="Q64" s="82">
        <f>IF($H64="","",IFERROR(IF(INDEX(Personen!$I$8:$I$47,MATCH($H64,Personen!$B$8:$B$47,0))="","",INDEX(Personen!$I$8:$I$47,MATCH($H64,Personen!$B$8:$B$47,0))),""))</f>
        <v>23809</v>
      </c>
      <c r="R64" s="82"/>
      <c r="S64" s="33" t="str">
        <f ca="1">IF($H64="","",IFERROR(INDEX(Personen!$K$8:$K$47,MATCH($H64,Personen!$B$8:$B$47,0)),""))</f>
        <v/>
      </c>
      <c r="T64" s="34" t="str">
        <f t="shared" si="0"/>
        <v>erfasst</v>
      </c>
    </row>
    <row r="65" spans="2:20" ht="15.75" customHeight="1" x14ac:dyDescent="0.25">
      <c r="B65" s="32">
        <v>13</v>
      </c>
      <c r="C65" s="33">
        <v>4</v>
      </c>
      <c r="D65" s="79" t="s">
        <v>57</v>
      </c>
      <c r="E65" s="79"/>
      <c r="F65" s="79"/>
      <c r="G65" s="79"/>
      <c r="H65" s="80" t="str">
        <f>IFERROR(INDEX(Personen!$AA$8:$AA$47,MATCH($H$58,Personen!$B$8:$B$47,0)),"")</f>
        <v>P-14</v>
      </c>
      <c r="I65" s="80"/>
      <c r="J65" s="81" t="str">
        <f>IFERROR(INDEX(Personen!$X$8:$X$47,MATCH($H65,Personen!$B$8:$B$47,0)),"—")</f>
        <v>Helene Weidner geb. Sturm</v>
      </c>
      <c r="K65" s="81"/>
      <c r="L65" s="81"/>
      <c r="M65" s="81"/>
      <c r="N65" s="81"/>
      <c r="O65" s="82">
        <f>IF($H65="","",IFERROR(IF(INDEX(Personen!$G$8:$G$47,MATCH($H65,Personen!$B$8:$B$47,0))="","",INDEX(Personen!$G$8:$G$47,MATCH($H65,Personen!$B$8:$B$47,0))),""))</f>
        <v>1596</v>
      </c>
      <c r="P65" s="82"/>
      <c r="Q65" s="82">
        <f>IF($H65="","",IFERROR(IF(INDEX(Personen!$I$8:$I$47,MATCH($H65,Personen!$B$8:$B$47,0))="","",INDEX(Personen!$I$8:$I$47,MATCH($H65,Personen!$B$8:$B$47,0))),""))</f>
        <v>32435</v>
      </c>
      <c r="R65" s="82"/>
      <c r="S65" s="33">
        <f ca="1">IF($H65="","",IFERROR(INDEX(Personen!$K$8:$K$47,MATCH($H65,Personen!$B$8:$B$47,0)),""))</f>
        <v>84</v>
      </c>
      <c r="T65" s="34" t="str">
        <f t="shared" si="0"/>
        <v>erfasst</v>
      </c>
    </row>
    <row r="66" spans="2:20" ht="15.75" customHeight="1" x14ac:dyDescent="0.25">
      <c r="B66" s="32">
        <v>14</v>
      </c>
      <c r="C66" s="33">
        <v>4</v>
      </c>
      <c r="D66" s="79" t="s">
        <v>58</v>
      </c>
      <c r="E66" s="79"/>
      <c r="F66" s="79"/>
      <c r="G66" s="79"/>
      <c r="H66" s="80" t="str">
        <f>IFERROR(INDEX(Personen!$Z$8:$Z$47,MATCH($H$59,Personen!$B$8:$B$47,0)),"")</f>
        <v>P-15</v>
      </c>
      <c r="I66" s="80"/>
      <c r="J66" s="81" t="str">
        <f>IFERROR(INDEX(Personen!$X$8:$X$47,MATCH($H66,Personen!$B$8:$B$47,0)),"—")</f>
        <v>Albert Rossbach</v>
      </c>
      <c r="K66" s="81"/>
      <c r="L66" s="81"/>
      <c r="M66" s="81"/>
      <c r="N66" s="81"/>
      <c r="O66" s="82">
        <f>IF($H66="","",IFERROR(IF(INDEX(Personen!$G$8:$G$47,MATCH($H66,Personen!$B$8:$B$47,0))="","",INDEX(Personen!$G$8:$G$47,MATCH($H66,Personen!$B$8:$B$47,0))),""))</f>
        <v>2411</v>
      </c>
      <c r="P66" s="82"/>
      <c r="Q66" s="82">
        <f>IF($H66="","",IFERROR(IF(INDEX(Personen!$I$8:$I$47,MATCH($H66,Personen!$B$8:$B$47,0))="","",INDEX(Personen!$I$8:$I$47,MATCH($H66,Personen!$B$8:$B$47,0))),""))</f>
        <v>29212</v>
      </c>
      <c r="R66" s="82"/>
      <c r="S66" s="33">
        <f ca="1">IF($H66="","",IFERROR(INDEX(Personen!$K$8:$K$47,MATCH($H66,Personen!$B$8:$B$47,0)),""))</f>
        <v>73</v>
      </c>
      <c r="T66" s="34" t="str">
        <f t="shared" si="0"/>
        <v>erfasst</v>
      </c>
    </row>
    <row r="67" spans="2:20" ht="15.75" customHeight="1" x14ac:dyDescent="0.25">
      <c r="B67" s="32">
        <v>15</v>
      </c>
      <c r="C67" s="33">
        <v>4</v>
      </c>
      <c r="D67" s="79" t="s">
        <v>59</v>
      </c>
      <c r="E67" s="79"/>
      <c r="F67" s="79"/>
      <c r="G67" s="79"/>
      <c r="H67" s="80" t="str">
        <f>IFERROR(INDEX(Personen!$AA$8:$AA$47,MATCH($H$59,Personen!$B$8:$B$47,0)),"")</f>
        <v>P-16</v>
      </c>
      <c r="I67" s="80"/>
      <c r="J67" s="81" t="str">
        <f>IFERROR(INDEX(Personen!$X$8:$X$47,MATCH($H67,Personen!$B$8:$B$47,0)),"—")</f>
        <v>Klara Rossbach geb. Pohlmann</v>
      </c>
      <c r="K67" s="81"/>
      <c r="L67" s="81"/>
      <c r="M67" s="81"/>
      <c r="N67" s="81"/>
      <c r="O67" s="82">
        <f>IF($H67="","",IFERROR(IF(INDEX(Personen!$G$8:$G$47,MATCH($H67,Personen!$B$8:$B$47,0))="","",INDEX(Personen!$G$8:$G$47,MATCH($H67,Personen!$B$8:$B$47,0))),""))</f>
        <v>3686</v>
      </c>
      <c r="P67" s="82"/>
      <c r="Q67" s="82">
        <f>IF($H67="","",IFERROR(IF(INDEX(Personen!$I$8:$I$47,MATCH($H67,Personen!$B$8:$B$47,0))="","",INDEX(Personen!$I$8:$I$47,MATCH($H67,Personen!$B$8:$B$47,0))),""))</f>
        <v>34526</v>
      </c>
      <c r="R67" s="82"/>
      <c r="S67" s="33">
        <f ca="1">IF($H67="","",IFERROR(INDEX(Personen!$K$8:$K$47,MATCH($H67,Personen!$B$8:$B$47,0)),""))</f>
        <v>84</v>
      </c>
      <c r="T67" s="34" t="str">
        <f t="shared" si="0"/>
        <v>erfasst</v>
      </c>
    </row>
    <row r="68" spans="2:20" ht="12" customHeight="1" x14ac:dyDescent="0.25"/>
    <row r="69" spans="2:20" ht="19.5" customHeight="1" x14ac:dyDescent="0.25">
      <c r="B69" s="1" t="s">
        <v>60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2:20" ht="16.5" customHeight="1" x14ac:dyDescent="0.25">
      <c r="B70" s="83" t="s">
        <v>61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</row>
    <row r="71" spans="2:20" ht="16.5" customHeight="1" x14ac:dyDescent="0.25">
      <c r="B71" s="84" t="s">
        <v>62</v>
      </c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</row>
    <row r="72" spans="2:20" ht="16.5" customHeight="1" x14ac:dyDescent="0.25">
      <c r="B72" s="83" t="s">
        <v>63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</row>
    <row r="73" spans="2:20" ht="16.5" customHeight="1" x14ac:dyDescent="0.25">
      <c r="B73" s="84" t="s">
        <v>64</v>
      </c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</row>
    <row r="74" spans="2:20" ht="16.5" customHeight="1" x14ac:dyDescent="0.25">
      <c r="B74" s="83" t="s">
        <v>65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</row>
    <row r="75" spans="2:20" ht="16.5" customHeight="1" x14ac:dyDescent="0.25">
      <c r="B75" s="84" t="s">
        <v>66</v>
      </c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</row>
    <row r="76" spans="2:20" ht="16.5" customHeight="1" x14ac:dyDescent="0.25">
      <c r="B76" s="83" t="s">
        <v>67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</row>
    <row r="77" spans="2:20" ht="9.75" customHeight="1" x14ac:dyDescent="0.25"/>
    <row r="78" spans="2:20" ht="19.5" customHeight="1" x14ac:dyDescent="0.25">
      <c r="B78" s="85" t="s">
        <v>68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</row>
  </sheetData>
  <mergeCells count="167">
    <mergeCell ref="B69:T69"/>
    <mergeCell ref="B70:T70"/>
    <mergeCell ref="B71:T71"/>
    <mergeCell ref="B72:T72"/>
    <mergeCell ref="B73:T73"/>
    <mergeCell ref="B74:T74"/>
    <mergeCell ref="B75:T75"/>
    <mergeCell ref="B76:T76"/>
    <mergeCell ref="B78:T78"/>
    <mergeCell ref="D66:G66"/>
    <mergeCell ref="H66:I66"/>
    <mergeCell ref="J66:N66"/>
    <mergeCell ref="O66:P66"/>
    <mergeCell ref="Q66:R66"/>
    <mergeCell ref="D67:G67"/>
    <mergeCell ref="H67:I67"/>
    <mergeCell ref="J67:N67"/>
    <mergeCell ref="O67:P67"/>
    <mergeCell ref="Q67:R67"/>
    <mergeCell ref="D64:G64"/>
    <mergeCell ref="H64:I64"/>
    <mergeCell ref="J64:N64"/>
    <mergeCell ref="O64:P64"/>
    <mergeCell ref="Q64:R64"/>
    <mergeCell ref="D65:G65"/>
    <mergeCell ref="H65:I65"/>
    <mergeCell ref="J65:N65"/>
    <mergeCell ref="O65:P65"/>
    <mergeCell ref="Q65:R65"/>
    <mergeCell ref="D62:G62"/>
    <mergeCell ref="H62:I62"/>
    <mergeCell ref="J62:N62"/>
    <mergeCell ref="O62:P62"/>
    <mergeCell ref="Q62:R62"/>
    <mergeCell ref="D63:G63"/>
    <mergeCell ref="H63:I63"/>
    <mergeCell ref="J63:N63"/>
    <mergeCell ref="O63:P63"/>
    <mergeCell ref="Q63:R63"/>
    <mergeCell ref="D60:G60"/>
    <mergeCell ref="H60:I60"/>
    <mergeCell ref="J60:N60"/>
    <mergeCell ref="O60:P60"/>
    <mergeCell ref="Q60:R60"/>
    <mergeCell ref="D61:G61"/>
    <mergeCell ref="H61:I61"/>
    <mergeCell ref="J61:N61"/>
    <mergeCell ref="O61:P61"/>
    <mergeCell ref="Q61:R61"/>
    <mergeCell ref="D58:G58"/>
    <mergeCell ref="H58:I58"/>
    <mergeCell ref="J58:N58"/>
    <mergeCell ref="O58:P58"/>
    <mergeCell ref="Q58:R58"/>
    <mergeCell ref="D59:G59"/>
    <mergeCell ref="H59:I59"/>
    <mergeCell ref="J59:N59"/>
    <mergeCell ref="O59:P59"/>
    <mergeCell ref="Q59:R59"/>
    <mergeCell ref="D56:G56"/>
    <mergeCell ref="H56:I56"/>
    <mergeCell ref="J56:N56"/>
    <mergeCell ref="O56:P56"/>
    <mergeCell ref="Q56:R56"/>
    <mergeCell ref="D57:G57"/>
    <mergeCell ref="H57:I57"/>
    <mergeCell ref="J57:N57"/>
    <mergeCell ref="O57:P57"/>
    <mergeCell ref="Q57:R57"/>
    <mergeCell ref="D54:G54"/>
    <mergeCell ref="H54:I54"/>
    <mergeCell ref="J54:N54"/>
    <mergeCell ref="O54:P54"/>
    <mergeCell ref="Q54:R54"/>
    <mergeCell ref="D55:G55"/>
    <mergeCell ref="H55:I55"/>
    <mergeCell ref="J55:N55"/>
    <mergeCell ref="O55:P55"/>
    <mergeCell ref="Q55:R55"/>
    <mergeCell ref="B50:T50"/>
    <mergeCell ref="D52:G52"/>
    <mergeCell ref="H52:I52"/>
    <mergeCell ref="J52:N52"/>
    <mergeCell ref="O52:P52"/>
    <mergeCell ref="Q52:R52"/>
    <mergeCell ref="D53:G53"/>
    <mergeCell ref="H53:I53"/>
    <mergeCell ref="J53:N53"/>
    <mergeCell ref="O53:P53"/>
    <mergeCell ref="Q53:R53"/>
    <mergeCell ref="L43:O43"/>
    <mergeCell ref="L44:O44"/>
    <mergeCell ref="Q44:T44"/>
    <mergeCell ref="Q45:T45"/>
    <mergeCell ref="Q46:T46"/>
    <mergeCell ref="C48:E48"/>
    <mergeCell ref="H48:J48"/>
    <mergeCell ref="M48:O48"/>
    <mergeCell ref="R48:T48"/>
    <mergeCell ref="Q37:T37"/>
    <mergeCell ref="G38:J38"/>
    <mergeCell ref="Q38:T38"/>
    <mergeCell ref="G39:J39"/>
    <mergeCell ref="G40:J40"/>
    <mergeCell ref="Q40:T40"/>
    <mergeCell ref="Q41:T41"/>
    <mergeCell ref="L42:O42"/>
    <mergeCell ref="Q42:T42"/>
    <mergeCell ref="B31:E31"/>
    <mergeCell ref="B32:E32"/>
    <mergeCell ref="Q32:T32"/>
    <mergeCell ref="Q33:T33"/>
    <mergeCell ref="L34:O34"/>
    <mergeCell ref="Q34:T34"/>
    <mergeCell ref="L35:O35"/>
    <mergeCell ref="L36:O36"/>
    <mergeCell ref="Q36:T36"/>
    <mergeCell ref="Q25:T25"/>
    <mergeCell ref="L26:O26"/>
    <mergeCell ref="Q26:T26"/>
    <mergeCell ref="L27:O27"/>
    <mergeCell ref="L28:O28"/>
    <mergeCell ref="Q28:T28"/>
    <mergeCell ref="Q29:T29"/>
    <mergeCell ref="B30:E30"/>
    <mergeCell ref="Q30:T30"/>
    <mergeCell ref="L19:O19"/>
    <mergeCell ref="L20:O20"/>
    <mergeCell ref="Q20:T20"/>
    <mergeCell ref="Q21:T21"/>
    <mergeCell ref="G22:J22"/>
    <mergeCell ref="Q22:T22"/>
    <mergeCell ref="G23:J23"/>
    <mergeCell ref="G24:J24"/>
    <mergeCell ref="Q24:T24"/>
    <mergeCell ref="B12:E12"/>
    <mergeCell ref="G12:J12"/>
    <mergeCell ref="L12:O12"/>
    <mergeCell ref="Q12:T12"/>
    <mergeCell ref="B14:T14"/>
    <mergeCell ref="Q16:T16"/>
    <mergeCell ref="Q17:T17"/>
    <mergeCell ref="L18:O18"/>
    <mergeCell ref="Q18:T18"/>
    <mergeCell ref="B8:E8"/>
    <mergeCell ref="G8:J8"/>
    <mergeCell ref="L8:O8"/>
    <mergeCell ref="Q8:T8"/>
    <mergeCell ref="B9:E9"/>
    <mergeCell ref="G9:J9"/>
    <mergeCell ref="L9:O9"/>
    <mergeCell ref="Q9:T9"/>
    <mergeCell ref="B11:E11"/>
    <mergeCell ref="G11:J11"/>
    <mergeCell ref="L11:O11"/>
    <mergeCell ref="Q11:T11"/>
    <mergeCell ref="B1:T1"/>
    <mergeCell ref="B2:T2"/>
    <mergeCell ref="B3:T3"/>
    <mergeCell ref="B5:E5"/>
    <mergeCell ref="G5:J5"/>
    <mergeCell ref="L5:O5"/>
    <mergeCell ref="Q5:T5"/>
    <mergeCell ref="B6:E6"/>
    <mergeCell ref="G6:J6"/>
    <mergeCell ref="L6:O6"/>
    <mergeCell ref="Q6:T6"/>
  </mergeCells>
  <conditionalFormatting sqref="B31:E32">
    <cfRule type="expression" dxfId="21" priority="2">
      <formula>$H$53=""</formula>
    </cfRule>
  </conditionalFormatting>
  <conditionalFormatting sqref="B53:T67">
    <cfRule type="expression" dxfId="20" priority="32">
      <formula>$T53="fehlt"</formula>
    </cfRule>
  </conditionalFormatting>
  <conditionalFormatting sqref="G23:J24">
    <cfRule type="expression" dxfId="19" priority="4">
      <formula>$H$54=""</formula>
    </cfRule>
  </conditionalFormatting>
  <conditionalFormatting sqref="G39:J40">
    <cfRule type="expression" dxfId="18" priority="6">
      <formula>$H$55=""</formula>
    </cfRule>
  </conditionalFormatting>
  <conditionalFormatting sqref="L19:O20">
    <cfRule type="expression" dxfId="17" priority="8">
      <formula>$H$56=""</formula>
    </cfRule>
  </conditionalFormatting>
  <conditionalFormatting sqref="L27:O28">
    <cfRule type="expression" dxfId="16" priority="10">
      <formula>$H$57=""</formula>
    </cfRule>
  </conditionalFormatting>
  <conditionalFormatting sqref="L35:O36">
    <cfRule type="expression" dxfId="15" priority="12">
      <formula>$H$58=""</formula>
    </cfRule>
  </conditionalFormatting>
  <conditionalFormatting sqref="L43:O44">
    <cfRule type="expression" dxfId="14" priority="14">
      <formula>$H$59=""</formula>
    </cfRule>
  </conditionalFormatting>
  <conditionalFormatting sqref="Q17:T18">
    <cfRule type="expression" dxfId="13" priority="16">
      <formula>$H$60=""</formula>
    </cfRule>
  </conditionalFormatting>
  <conditionalFormatting sqref="Q21:T22">
    <cfRule type="expression" dxfId="12" priority="18">
      <formula>$H$61=""</formula>
    </cfRule>
  </conditionalFormatting>
  <conditionalFormatting sqref="Q25:T26">
    <cfRule type="expression" dxfId="11" priority="20">
      <formula>$H$62=""</formula>
    </cfRule>
  </conditionalFormatting>
  <conditionalFormatting sqref="Q29:T30">
    <cfRule type="expression" dxfId="10" priority="22">
      <formula>$H$63=""</formula>
    </cfRule>
  </conditionalFormatting>
  <conditionalFormatting sqref="Q33:T34">
    <cfRule type="expression" dxfId="9" priority="24">
      <formula>$H$64=""</formula>
    </cfRule>
  </conditionalFormatting>
  <conditionalFormatting sqref="Q37:T38">
    <cfRule type="expression" dxfId="8" priority="26">
      <formula>$H$65=""</formula>
    </cfRule>
  </conditionalFormatting>
  <conditionalFormatting sqref="Q41:T42">
    <cfRule type="expression" dxfId="7" priority="28">
      <formula>$H$66=""</formula>
    </cfRule>
  </conditionalFormatting>
  <conditionalFormatting sqref="Q45:T46">
    <cfRule type="expression" dxfId="6" priority="30">
      <formula>$H$67=""</formula>
    </cfRule>
  </conditionalFormatting>
  <dataValidations count="1">
    <dataValidation type="list" showErrorMessage="1" errorTitle="Unbekannte Person" error="Bitte eine Person aus dem Blatt „Personen“ auswählen." sqref="Q6" xr:uid="{00000000-0002-0000-0000-000000000000}">
      <formula1>Personenauswahl</formula1>
      <formula2>0</formula2>
    </dataValidation>
  </dataValidations>
  <pageMargins left="0.25" right="0.25" top="0.25" bottom="0.25" header="0.511811023622047" footer="0.511811023622047"/>
  <pageSetup paperSize="9" scale="76" orientation="landscape" horizontalDpi="300" verticalDpi="30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37F"/>
  </sheetPr>
  <dimension ref="A1:AH48"/>
  <sheetViews>
    <sheetView showGridLines="0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5" customWidth="1"/>
    <col min="2" max="2" width="7.42578125" customWidth="1"/>
    <col min="3" max="3" width="14" customWidth="1"/>
    <col min="4" max="4" width="15.5703125" customWidth="1"/>
    <col min="5" max="5" width="15" customWidth="1"/>
    <col min="6" max="6" width="11.42578125" customWidth="1"/>
    <col min="7" max="7" width="12.42578125" customWidth="1"/>
    <col min="8" max="8" width="14" customWidth="1"/>
    <col min="9" max="9" width="12.42578125" customWidth="1"/>
    <col min="10" max="10" width="14" customWidth="1"/>
    <col min="11" max="11" width="7" customWidth="1"/>
    <col min="12" max="12" width="11.42578125" customWidth="1"/>
    <col min="13" max="15" width="26" customWidth="1"/>
    <col min="16" max="16" width="12.42578125" customWidth="1"/>
    <col min="17" max="17" width="19" customWidth="1"/>
    <col min="18" max="18" width="14" customWidth="1"/>
    <col min="19" max="19" width="18" customWidth="1"/>
    <col min="20" max="20" width="7.42578125" customWidth="1"/>
    <col min="21" max="21" width="30" customWidth="1"/>
    <col min="22" max="22" width="26" customWidth="1"/>
    <col min="23" max="23" width="2.140625" customWidth="1"/>
    <col min="24" max="25" width="27" customWidth="1"/>
    <col min="26" max="26" width="8.42578125" customWidth="1"/>
    <col min="27" max="27" width="9.5703125" customWidth="1"/>
    <col min="28" max="29" width="11" customWidth="1"/>
    <col min="30" max="31" width="12" customWidth="1"/>
    <col min="32" max="32" width="2.140625" customWidth="1"/>
    <col min="33" max="33" width="14" customWidth="1"/>
    <col min="34" max="34" width="20" customWidth="1"/>
  </cols>
  <sheetData>
    <row r="1" spans="1:34" ht="6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4" ht="27.75" customHeight="1" x14ac:dyDescent="0.25">
      <c r="A2" s="86" t="s">
        <v>69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34" ht="15" customHeight="1" x14ac:dyDescent="0.25">
      <c r="A3" s="12" t="s">
        <v>70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34" ht="6.75" customHeight="1" x14ac:dyDescent="0.25"/>
    <row r="5" spans="1:34" ht="18.75" customHeight="1" x14ac:dyDescent="0.25">
      <c r="A5" s="87" t="s">
        <v>71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</row>
    <row r="6" spans="1:34" ht="7.5" customHeight="1" x14ac:dyDescent="0.25">
      <c r="X6" s="88" t="s">
        <v>72</v>
      </c>
      <c r="Y6" s="88"/>
      <c r="Z6" s="88"/>
      <c r="AA6" s="88"/>
      <c r="AB6" s="88"/>
      <c r="AC6" s="88"/>
      <c r="AD6" s="88"/>
      <c r="AE6" s="88"/>
      <c r="AG6" s="88" t="s">
        <v>73</v>
      </c>
      <c r="AH6" s="88"/>
    </row>
    <row r="7" spans="1:34" ht="30" customHeight="1" x14ac:dyDescent="0.25">
      <c r="A7" s="35" t="s">
        <v>37</v>
      </c>
      <c r="B7" s="35" t="s">
        <v>74</v>
      </c>
      <c r="C7" s="35" t="s">
        <v>75</v>
      </c>
      <c r="D7" s="35" t="s">
        <v>76</v>
      </c>
      <c r="E7" s="35" t="s">
        <v>77</v>
      </c>
      <c r="F7" s="35" t="s">
        <v>78</v>
      </c>
      <c r="G7" s="35" t="s">
        <v>79</v>
      </c>
      <c r="H7" s="35" t="s">
        <v>80</v>
      </c>
      <c r="I7" s="35" t="s">
        <v>81</v>
      </c>
      <c r="J7" s="35" t="s">
        <v>82</v>
      </c>
      <c r="K7" s="35" t="s">
        <v>83</v>
      </c>
      <c r="L7" s="35" t="s">
        <v>45</v>
      </c>
      <c r="M7" s="35" t="s">
        <v>46</v>
      </c>
      <c r="N7" s="35" t="s">
        <v>47</v>
      </c>
      <c r="O7" s="35" t="s">
        <v>84</v>
      </c>
      <c r="P7" s="35" t="s">
        <v>85</v>
      </c>
      <c r="Q7" s="35" t="s">
        <v>86</v>
      </c>
      <c r="R7" s="35" t="s">
        <v>87</v>
      </c>
      <c r="S7" s="35" t="s">
        <v>88</v>
      </c>
      <c r="T7" s="35" t="s">
        <v>89</v>
      </c>
      <c r="U7" s="35" t="s">
        <v>90</v>
      </c>
      <c r="V7" s="35" t="s">
        <v>91</v>
      </c>
      <c r="X7" s="36" t="s">
        <v>92</v>
      </c>
      <c r="Y7" s="36" t="s">
        <v>93</v>
      </c>
      <c r="Z7" s="36" t="s">
        <v>94</v>
      </c>
      <c r="AA7" s="36" t="s">
        <v>95</v>
      </c>
      <c r="AB7" s="36" t="s">
        <v>96</v>
      </c>
      <c r="AC7" s="36" t="s">
        <v>97</v>
      </c>
      <c r="AD7" s="36" t="s">
        <v>98</v>
      </c>
      <c r="AE7" s="36" t="s">
        <v>99</v>
      </c>
      <c r="AG7" s="37" t="s">
        <v>78</v>
      </c>
      <c r="AH7" s="37" t="s">
        <v>88</v>
      </c>
    </row>
    <row r="8" spans="1:34" ht="15.75" customHeight="1" x14ac:dyDescent="0.25">
      <c r="A8" s="38">
        <f t="shared" ref="A8:A47" si="0">IF($B8="","",ROW()-7)</f>
        <v>1</v>
      </c>
      <c r="B8" s="39" t="s">
        <v>100</v>
      </c>
      <c r="C8" s="40" t="s">
        <v>101</v>
      </c>
      <c r="D8" s="41" t="s">
        <v>102</v>
      </c>
      <c r="E8" s="40"/>
      <c r="F8" s="38" t="s">
        <v>103</v>
      </c>
      <c r="G8" s="42">
        <v>-9250</v>
      </c>
      <c r="H8" s="40" t="s">
        <v>104</v>
      </c>
      <c r="I8" s="42">
        <v>15723</v>
      </c>
      <c r="J8" s="40" t="s">
        <v>104</v>
      </c>
      <c r="K8" s="43" t="e">
        <f t="shared" ref="K8:K47" ca="1" si="1">IF($B8="","",IF($G8="","",IF($I8="",DATEDIF($G8,TODAY(),"Y"),IF($I8&lt;$G8,"",DATEDIF($G8,$I8,"Y")))))</f>
        <v>#NUM!</v>
      </c>
      <c r="L8" s="43" t="str">
        <f t="shared" ref="L8:L47" si="2">IF($B8="","",IF($I8&lt;&gt;"","verstorben",IF($G8="","unbekannt","lebend")))</f>
        <v>verstorben</v>
      </c>
      <c r="M8" s="40"/>
      <c r="N8" s="40"/>
      <c r="O8" s="40" t="s">
        <v>105</v>
      </c>
      <c r="P8" s="42">
        <v>-72</v>
      </c>
      <c r="Q8" s="40" t="s">
        <v>106</v>
      </c>
      <c r="R8" s="40" t="s">
        <v>104</v>
      </c>
      <c r="S8" s="40" t="s">
        <v>107</v>
      </c>
      <c r="T8" s="43">
        <f t="shared" ref="T8:T47" si="3">IF($B8="","",COUNTIF($Z$8:$Z$47,$B8)+COUNTIF($AA$8:$AA$47,$B8))</f>
        <v>1</v>
      </c>
      <c r="U8" s="44" t="s">
        <v>108</v>
      </c>
      <c r="V8" s="45" t="str">
        <f t="shared" ref="V8:V47" ca="1" si="4">IF($B8="","",IF(OR($C8="",$D8=""),"Name unvollständig",IF(AND($G8&lt;&gt;"",$I8&lt;&gt;"",$I8&lt;$G8),"Sterbedatum vor Geburt",IF(OR(AND($G8&lt;&gt;"",$G8&gt;TODAY()),AND($I8&lt;&gt;"",$I8&gt;TODAY())),"Datum in der Zukunft",IF(AND($M8&lt;&gt;"",$M8=$N8),"Vater und Mutter identisch",IF(OR($Z8=$B8,$AA8=$B8),"Verweis auf sich selbst",IF(AND($AD8&lt;&gt;"",$AD8&lt;&gt;"männlich"),"Vater: Geschlecht prüfen",IF(AND($AE8&lt;&gt;"",$AE8&lt;&gt;"weiblich"),"Mutter: Geschlecht prüfen",IF(IF(OR($G8="",$AB8=""),FALSE(),$G8-$AB8&lt;5110),"Abstand zum Vater prüfen",IF(IF(OR($G8="",$AC8=""),FALSE(),$G8-$AC8&lt;5110),"Abstand zur Mutter prüfen",IF($G8="","Geburtsdatum fehlt","OK")))))))))))</f>
        <v>OK</v>
      </c>
      <c r="X8" s="46" t="str">
        <f t="shared" ref="X8:X47" si="5">IF($B8="","",TRIM($C8&amp;" "&amp;$D8&amp;IF($E8=""," "," geb. "&amp;$E8)))</f>
        <v>Heinrich Brenneke</v>
      </c>
      <c r="Y8" s="46" t="str">
        <f t="shared" ref="Y8:Y47" si="6">IF($B8="","",$B8&amp;" · "&amp;TRIM($C8&amp;" "&amp;$D8))</f>
        <v>P-01 · Heinrich Brenneke</v>
      </c>
      <c r="Z8" s="46" t="str">
        <f t="shared" ref="Z8:Z47" si="7">IFERROR(LEFT($M8,SEARCH(" · ",$M8)-1),"")</f>
        <v/>
      </c>
      <c r="AA8" s="46" t="str">
        <f t="shared" ref="AA8:AA47" si="8">IFERROR(LEFT($N8,SEARCH(" · ",$N8)-1),"")</f>
        <v/>
      </c>
      <c r="AB8" s="47" t="str">
        <f t="shared" ref="AB8:AB47" si="9">IFERROR(IF(INDEX($G$8:$G$47,MATCH($Z8,$B$8:$B$47,0))="","",INDEX($G$8:$G$47,MATCH($Z8,$B$8:$B$47,0))),"")</f>
        <v/>
      </c>
      <c r="AC8" s="47" t="str">
        <f t="shared" ref="AC8:AC47" si="10">IFERROR(IF(INDEX($G$8:$G$47,MATCH($AA8,$B$8:$B$47,0))="","",INDEX($G$8:$G$47,MATCH($AA8,$B$8:$B$47,0))),"")</f>
        <v/>
      </c>
      <c r="AD8" s="46" t="str">
        <f t="shared" ref="AD8:AD47" si="11">IFERROR(INDEX($F$8:$F$47,MATCH($Z8,$B$8:$B$47,0)),"")</f>
        <v/>
      </c>
      <c r="AE8" s="46" t="str">
        <f t="shared" ref="AE8:AE47" si="12">IFERROR(INDEX($F$8:$F$47,MATCH($AA8,$B$8:$B$47,0)),"")</f>
        <v/>
      </c>
      <c r="AG8" s="48" t="s">
        <v>103</v>
      </c>
      <c r="AH8" s="49" t="s">
        <v>109</v>
      </c>
    </row>
    <row r="9" spans="1:34" ht="15.75" customHeight="1" x14ac:dyDescent="0.25">
      <c r="A9" s="50">
        <f t="shared" si="0"/>
        <v>2</v>
      </c>
      <c r="B9" s="51" t="s">
        <v>110</v>
      </c>
      <c r="C9" s="52" t="s">
        <v>111</v>
      </c>
      <c r="D9" s="53" t="s">
        <v>102</v>
      </c>
      <c r="E9" s="52" t="s">
        <v>112</v>
      </c>
      <c r="F9" s="50" t="s">
        <v>113</v>
      </c>
      <c r="G9" s="54">
        <v>-7903</v>
      </c>
      <c r="H9" s="52" t="s">
        <v>104</v>
      </c>
      <c r="I9" s="54">
        <v>18843</v>
      </c>
      <c r="J9" s="52" t="s">
        <v>104</v>
      </c>
      <c r="K9" s="43" t="e">
        <f t="shared" ca="1" si="1"/>
        <v>#NUM!</v>
      </c>
      <c r="L9" s="43" t="str">
        <f t="shared" si="2"/>
        <v>verstorben</v>
      </c>
      <c r="M9" s="52"/>
      <c r="N9" s="52"/>
      <c r="O9" s="52" t="s">
        <v>114</v>
      </c>
      <c r="P9" s="54">
        <v>-72</v>
      </c>
      <c r="Q9" s="52" t="s">
        <v>115</v>
      </c>
      <c r="R9" s="52" t="s">
        <v>104</v>
      </c>
      <c r="S9" s="52" t="s">
        <v>107</v>
      </c>
      <c r="T9" s="43">
        <f t="shared" si="3"/>
        <v>1</v>
      </c>
      <c r="U9" s="55" t="s">
        <v>108</v>
      </c>
      <c r="V9" s="45" t="str">
        <f t="shared" ca="1" si="4"/>
        <v>OK</v>
      </c>
      <c r="X9" s="46" t="str">
        <f t="shared" si="5"/>
        <v>Auguste Brenneke geb. Wienhold</v>
      </c>
      <c r="Y9" s="46" t="str">
        <f t="shared" si="6"/>
        <v>P-02 · Auguste Brenneke</v>
      </c>
      <c r="Z9" s="46" t="str">
        <f t="shared" si="7"/>
        <v/>
      </c>
      <c r="AA9" s="46" t="str">
        <f t="shared" si="8"/>
        <v/>
      </c>
      <c r="AB9" s="47" t="str">
        <f t="shared" si="9"/>
        <v/>
      </c>
      <c r="AC9" s="47" t="str">
        <f t="shared" si="10"/>
        <v/>
      </c>
      <c r="AD9" s="46" t="str">
        <f t="shared" si="11"/>
        <v/>
      </c>
      <c r="AE9" s="46" t="str">
        <f t="shared" si="12"/>
        <v/>
      </c>
      <c r="AG9" s="56" t="s">
        <v>113</v>
      </c>
      <c r="AH9" s="57" t="s">
        <v>107</v>
      </c>
    </row>
    <row r="10" spans="1:34" ht="15.75" customHeight="1" x14ac:dyDescent="0.25">
      <c r="A10" s="38">
        <f t="shared" si="0"/>
        <v>3</v>
      </c>
      <c r="B10" s="39" t="s">
        <v>116</v>
      </c>
      <c r="C10" s="40" t="s">
        <v>117</v>
      </c>
      <c r="D10" s="41" t="s">
        <v>118</v>
      </c>
      <c r="E10" s="40"/>
      <c r="F10" s="38" t="s">
        <v>103</v>
      </c>
      <c r="G10" s="42">
        <v>-8286</v>
      </c>
      <c r="H10" s="40" t="s">
        <v>119</v>
      </c>
      <c r="I10" s="42">
        <v>14945</v>
      </c>
      <c r="J10" s="40" t="s">
        <v>119</v>
      </c>
      <c r="K10" s="43" t="e">
        <f t="shared" ca="1" si="1"/>
        <v>#NUM!</v>
      </c>
      <c r="L10" s="43" t="str">
        <f t="shared" si="2"/>
        <v>verstorben</v>
      </c>
      <c r="M10" s="40"/>
      <c r="N10" s="40"/>
      <c r="O10" s="40" t="s">
        <v>120</v>
      </c>
      <c r="P10" s="42">
        <v>889</v>
      </c>
      <c r="Q10" s="40" t="s">
        <v>121</v>
      </c>
      <c r="R10" s="40" t="s">
        <v>119</v>
      </c>
      <c r="S10" s="40" t="s">
        <v>107</v>
      </c>
      <c r="T10" s="43">
        <f t="shared" si="3"/>
        <v>1</v>
      </c>
      <c r="U10" s="44" t="s">
        <v>122</v>
      </c>
      <c r="V10" s="45" t="str">
        <f t="shared" ca="1" si="4"/>
        <v>OK</v>
      </c>
      <c r="X10" s="46" t="str">
        <f t="shared" si="5"/>
        <v>Ludwig Steinkamp</v>
      </c>
      <c r="Y10" s="46" t="str">
        <f t="shared" si="6"/>
        <v>P-03 · Ludwig Steinkamp</v>
      </c>
      <c r="Z10" s="46" t="str">
        <f t="shared" si="7"/>
        <v/>
      </c>
      <c r="AA10" s="46" t="str">
        <f t="shared" si="8"/>
        <v/>
      </c>
      <c r="AB10" s="47" t="str">
        <f t="shared" si="9"/>
        <v/>
      </c>
      <c r="AC10" s="47" t="str">
        <f t="shared" si="10"/>
        <v/>
      </c>
      <c r="AD10" s="46" t="str">
        <f t="shared" si="11"/>
        <v/>
      </c>
      <c r="AE10" s="46" t="str">
        <f t="shared" si="12"/>
        <v/>
      </c>
      <c r="AG10" s="56" t="s">
        <v>123</v>
      </c>
      <c r="AH10" s="57" t="s">
        <v>124</v>
      </c>
    </row>
    <row r="11" spans="1:34" ht="15.75" customHeight="1" x14ac:dyDescent="0.25">
      <c r="A11" s="50">
        <f t="shared" si="0"/>
        <v>4</v>
      </c>
      <c r="B11" s="51" t="s">
        <v>125</v>
      </c>
      <c r="C11" s="52" t="s">
        <v>126</v>
      </c>
      <c r="D11" s="53" t="s">
        <v>118</v>
      </c>
      <c r="E11" s="52" t="s">
        <v>127</v>
      </c>
      <c r="F11" s="50" t="s">
        <v>113</v>
      </c>
      <c r="G11" s="54">
        <v>-6597</v>
      </c>
      <c r="H11" s="52" t="s">
        <v>119</v>
      </c>
      <c r="I11" s="54">
        <v>21600</v>
      </c>
      <c r="J11" s="52" t="s">
        <v>119</v>
      </c>
      <c r="K11" s="43" t="e">
        <f t="shared" ca="1" si="1"/>
        <v>#NUM!</v>
      </c>
      <c r="L11" s="43" t="str">
        <f t="shared" si="2"/>
        <v>verstorben</v>
      </c>
      <c r="M11" s="52"/>
      <c r="N11" s="52"/>
      <c r="O11" s="52" t="s">
        <v>128</v>
      </c>
      <c r="P11" s="54">
        <v>889</v>
      </c>
      <c r="Q11" s="52" t="s">
        <v>129</v>
      </c>
      <c r="R11" s="52" t="s">
        <v>119</v>
      </c>
      <c r="S11" s="52" t="s">
        <v>107</v>
      </c>
      <c r="T11" s="43">
        <f t="shared" si="3"/>
        <v>1</v>
      </c>
      <c r="U11" s="55" t="s">
        <v>122</v>
      </c>
      <c r="V11" s="45" t="str">
        <f t="shared" ca="1" si="4"/>
        <v>OK</v>
      </c>
      <c r="X11" s="46" t="str">
        <f t="shared" si="5"/>
        <v>Emilie Steinkamp geb. Rohde</v>
      </c>
      <c r="Y11" s="46" t="str">
        <f t="shared" si="6"/>
        <v>P-04 · Emilie Steinkamp</v>
      </c>
      <c r="Z11" s="46" t="str">
        <f t="shared" si="7"/>
        <v/>
      </c>
      <c r="AA11" s="46" t="str">
        <f t="shared" si="8"/>
        <v/>
      </c>
      <c r="AB11" s="47" t="str">
        <f t="shared" si="9"/>
        <v/>
      </c>
      <c r="AC11" s="47" t="str">
        <f t="shared" si="10"/>
        <v/>
      </c>
      <c r="AD11" s="46" t="str">
        <f t="shared" si="11"/>
        <v/>
      </c>
      <c r="AE11" s="46" t="str">
        <f t="shared" si="12"/>
        <v/>
      </c>
      <c r="AG11" s="56"/>
      <c r="AH11" s="57" t="s">
        <v>130</v>
      </c>
    </row>
    <row r="12" spans="1:34" ht="15.75" customHeight="1" x14ac:dyDescent="0.25">
      <c r="A12" s="38">
        <f t="shared" si="0"/>
        <v>5</v>
      </c>
      <c r="B12" s="39" t="s">
        <v>131</v>
      </c>
      <c r="C12" s="40" t="s">
        <v>132</v>
      </c>
      <c r="D12" s="41" t="s">
        <v>133</v>
      </c>
      <c r="E12" s="40"/>
      <c r="F12" s="38" t="s">
        <v>103</v>
      </c>
      <c r="G12" s="42"/>
      <c r="H12" s="40" t="s">
        <v>134</v>
      </c>
      <c r="I12" s="42"/>
      <c r="J12" s="40" t="s">
        <v>134</v>
      </c>
      <c r="K12" s="43" t="str">
        <f t="shared" ca="1" si="1"/>
        <v/>
      </c>
      <c r="L12" s="43" t="str">
        <f t="shared" si="2"/>
        <v>unbekannt</v>
      </c>
      <c r="M12" s="40"/>
      <c r="N12" s="40"/>
      <c r="O12" s="40" t="s">
        <v>135</v>
      </c>
      <c r="P12" s="42">
        <v>1872</v>
      </c>
      <c r="Q12" s="40" t="s">
        <v>136</v>
      </c>
      <c r="R12" s="40" t="s">
        <v>134</v>
      </c>
      <c r="S12" s="40" t="s">
        <v>107</v>
      </c>
      <c r="T12" s="43">
        <f t="shared" si="3"/>
        <v>1</v>
      </c>
      <c r="U12" s="44" t="s">
        <v>137</v>
      </c>
      <c r="V12" s="45" t="str">
        <f t="shared" ca="1" si="4"/>
        <v>Geburtsdatum fehlt</v>
      </c>
      <c r="X12" s="46" t="str">
        <f t="shared" si="5"/>
        <v>Josef Kaltenbach</v>
      </c>
      <c r="Y12" s="46" t="str">
        <f t="shared" si="6"/>
        <v>P-05 · Josef Kaltenbach</v>
      </c>
      <c r="Z12" s="46" t="str">
        <f t="shared" si="7"/>
        <v/>
      </c>
      <c r="AA12" s="46" t="str">
        <f t="shared" si="8"/>
        <v/>
      </c>
      <c r="AB12" s="47" t="str">
        <f t="shared" si="9"/>
        <v/>
      </c>
      <c r="AC12" s="47" t="str">
        <f t="shared" si="10"/>
        <v/>
      </c>
      <c r="AD12" s="46" t="str">
        <f t="shared" si="11"/>
        <v/>
      </c>
      <c r="AE12" s="46" t="str">
        <f t="shared" si="12"/>
        <v/>
      </c>
      <c r="AG12" s="56"/>
      <c r="AH12" s="57" t="s">
        <v>138</v>
      </c>
    </row>
    <row r="13" spans="1:34" ht="15.75" customHeight="1" x14ac:dyDescent="0.25">
      <c r="A13" s="50">
        <f t="shared" si="0"/>
        <v>6</v>
      </c>
      <c r="B13" s="51" t="s">
        <v>139</v>
      </c>
      <c r="C13" s="52" t="s">
        <v>140</v>
      </c>
      <c r="D13" s="53" t="s">
        <v>133</v>
      </c>
      <c r="E13" s="52" t="s">
        <v>141</v>
      </c>
      <c r="F13" s="50" t="s">
        <v>113</v>
      </c>
      <c r="G13" s="54">
        <v>-5675</v>
      </c>
      <c r="H13" s="52" t="s">
        <v>134</v>
      </c>
      <c r="I13" s="54">
        <v>22917</v>
      </c>
      <c r="J13" s="52" t="s">
        <v>134</v>
      </c>
      <c r="K13" s="43" t="e">
        <f t="shared" ca="1" si="1"/>
        <v>#NUM!</v>
      </c>
      <c r="L13" s="43" t="str">
        <f t="shared" si="2"/>
        <v>verstorben</v>
      </c>
      <c r="M13" s="52"/>
      <c r="N13" s="52"/>
      <c r="O13" s="52" t="s">
        <v>142</v>
      </c>
      <c r="P13" s="54">
        <v>1872</v>
      </c>
      <c r="Q13" s="52" t="s">
        <v>143</v>
      </c>
      <c r="R13" s="52" t="s">
        <v>134</v>
      </c>
      <c r="S13" s="52" t="s">
        <v>107</v>
      </c>
      <c r="T13" s="43">
        <f t="shared" si="3"/>
        <v>1</v>
      </c>
      <c r="U13" s="55" t="s">
        <v>144</v>
      </c>
      <c r="V13" s="45" t="str">
        <f t="shared" ca="1" si="4"/>
        <v>OK</v>
      </c>
      <c r="X13" s="46" t="str">
        <f t="shared" si="5"/>
        <v>Rosa Kaltenbach geb. Frei</v>
      </c>
      <c r="Y13" s="46" t="str">
        <f t="shared" si="6"/>
        <v>P-06 · Rosa Kaltenbach</v>
      </c>
      <c r="Z13" s="46" t="str">
        <f t="shared" si="7"/>
        <v/>
      </c>
      <c r="AA13" s="46" t="str">
        <f t="shared" si="8"/>
        <v/>
      </c>
      <c r="AB13" s="47" t="str">
        <f t="shared" si="9"/>
        <v/>
      </c>
      <c r="AC13" s="47" t="str">
        <f t="shared" si="10"/>
        <v/>
      </c>
      <c r="AD13" s="46" t="str">
        <f t="shared" si="11"/>
        <v/>
      </c>
      <c r="AE13" s="46" t="str">
        <f t="shared" si="12"/>
        <v/>
      </c>
      <c r="AG13" s="58"/>
      <c r="AH13" s="59" t="s">
        <v>145</v>
      </c>
    </row>
    <row r="14" spans="1:34" ht="15.75" customHeight="1" x14ac:dyDescent="0.25">
      <c r="A14" s="38">
        <f t="shared" si="0"/>
        <v>7</v>
      </c>
      <c r="B14" s="39" t="s">
        <v>146</v>
      </c>
      <c r="C14" s="40" t="s">
        <v>147</v>
      </c>
      <c r="D14" s="41" t="s">
        <v>148</v>
      </c>
      <c r="E14" s="40"/>
      <c r="F14" s="38" t="s">
        <v>103</v>
      </c>
      <c r="G14" s="42">
        <v>-8729</v>
      </c>
      <c r="H14" s="40" t="s">
        <v>149</v>
      </c>
      <c r="I14" s="42">
        <v>17879</v>
      </c>
      <c r="J14" s="40" t="s">
        <v>149</v>
      </c>
      <c r="K14" s="43" t="e">
        <f t="shared" ca="1" si="1"/>
        <v>#NUM!</v>
      </c>
      <c r="L14" s="43" t="str">
        <f t="shared" si="2"/>
        <v>verstorben</v>
      </c>
      <c r="M14" s="40"/>
      <c r="N14" s="40"/>
      <c r="O14" s="40" t="s">
        <v>150</v>
      </c>
      <c r="P14" s="42">
        <v>486</v>
      </c>
      <c r="Q14" s="40" t="s">
        <v>151</v>
      </c>
      <c r="R14" s="40" t="s">
        <v>149</v>
      </c>
      <c r="S14" s="40" t="s">
        <v>124</v>
      </c>
      <c r="T14" s="43">
        <f t="shared" si="3"/>
        <v>1</v>
      </c>
      <c r="U14" s="44" t="s">
        <v>152</v>
      </c>
      <c r="V14" s="45" t="str">
        <f t="shared" ca="1" si="4"/>
        <v>OK</v>
      </c>
      <c r="X14" s="46" t="str">
        <f t="shared" si="5"/>
        <v>Hermann Sturm</v>
      </c>
      <c r="Y14" s="46" t="str">
        <f t="shared" si="6"/>
        <v>P-07 · Hermann Sturm</v>
      </c>
      <c r="Z14" s="46" t="str">
        <f t="shared" si="7"/>
        <v/>
      </c>
      <c r="AA14" s="46" t="str">
        <f t="shared" si="8"/>
        <v/>
      </c>
      <c r="AB14" s="47" t="str">
        <f t="shared" si="9"/>
        <v/>
      </c>
      <c r="AC14" s="47" t="str">
        <f t="shared" si="10"/>
        <v/>
      </c>
      <c r="AD14" s="46" t="str">
        <f t="shared" si="11"/>
        <v/>
      </c>
      <c r="AE14" s="46" t="str">
        <f t="shared" si="12"/>
        <v/>
      </c>
    </row>
    <row r="15" spans="1:34" ht="15.75" customHeight="1" x14ac:dyDescent="0.25">
      <c r="A15" s="50">
        <f t="shared" si="0"/>
        <v>8</v>
      </c>
      <c r="B15" s="51" t="s">
        <v>153</v>
      </c>
      <c r="C15" s="52" t="s">
        <v>154</v>
      </c>
      <c r="D15" s="53" t="s">
        <v>148</v>
      </c>
      <c r="E15" s="52" t="s">
        <v>155</v>
      </c>
      <c r="F15" s="50" t="s">
        <v>113</v>
      </c>
      <c r="G15" s="54">
        <v>-7062</v>
      </c>
      <c r="H15" s="52" t="s">
        <v>149</v>
      </c>
      <c r="I15" s="54">
        <v>20975</v>
      </c>
      <c r="J15" s="52" t="s">
        <v>149</v>
      </c>
      <c r="K15" s="43" t="e">
        <f t="shared" ca="1" si="1"/>
        <v>#NUM!</v>
      </c>
      <c r="L15" s="43" t="str">
        <f t="shared" si="2"/>
        <v>verstorben</v>
      </c>
      <c r="M15" s="52"/>
      <c r="N15" s="52"/>
      <c r="O15" s="52" t="s">
        <v>156</v>
      </c>
      <c r="P15" s="54">
        <v>486</v>
      </c>
      <c r="Q15" s="52" t="s">
        <v>157</v>
      </c>
      <c r="R15" s="52" t="s">
        <v>149</v>
      </c>
      <c r="S15" s="52" t="s">
        <v>124</v>
      </c>
      <c r="T15" s="43">
        <f t="shared" si="3"/>
        <v>1</v>
      </c>
      <c r="U15" s="55" t="s">
        <v>152</v>
      </c>
      <c r="V15" s="45" t="str">
        <f t="shared" ca="1" si="4"/>
        <v>OK</v>
      </c>
      <c r="X15" s="46" t="str">
        <f t="shared" si="5"/>
        <v>Anna Sturm geb. Löwe</v>
      </c>
      <c r="Y15" s="46" t="str">
        <f t="shared" si="6"/>
        <v>P-08 · Anna Sturm</v>
      </c>
      <c r="Z15" s="46" t="str">
        <f t="shared" si="7"/>
        <v/>
      </c>
      <c r="AA15" s="46" t="str">
        <f t="shared" si="8"/>
        <v/>
      </c>
      <c r="AB15" s="47" t="str">
        <f t="shared" si="9"/>
        <v/>
      </c>
      <c r="AC15" s="47" t="str">
        <f t="shared" si="10"/>
        <v/>
      </c>
      <c r="AD15" s="46" t="str">
        <f t="shared" si="11"/>
        <v/>
      </c>
      <c r="AE15" s="46" t="str">
        <f t="shared" si="12"/>
        <v/>
      </c>
    </row>
    <row r="16" spans="1:34" ht="15.75" customHeight="1" x14ac:dyDescent="0.25">
      <c r="A16" s="38">
        <f t="shared" si="0"/>
        <v>9</v>
      </c>
      <c r="B16" s="39" t="s">
        <v>158</v>
      </c>
      <c r="C16" s="40" t="s">
        <v>159</v>
      </c>
      <c r="D16" s="41" t="s">
        <v>102</v>
      </c>
      <c r="E16" s="40"/>
      <c r="F16" s="38" t="s">
        <v>103</v>
      </c>
      <c r="G16" s="42">
        <v>443</v>
      </c>
      <c r="H16" s="40" t="s">
        <v>104</v>
      </c>
      <c r="I16" s="42">
        <v>25148</v>
      </c>
      <c r="J16" s="40" t="s">
        <v>160</v>
      </c>
      <c r="K16" s="43">
        <f t="shared" ca="1" si="1"/>
        <v>67</v>
      </c>
      <c r="L16" s="43" t="str">
        <f t="shared" si="2"/>
        <v>verstorben</v>
      </c>
      <c r="M16" s="40" t="s">
        <v>114</v>
      </c>
      <c r="N16" s="40" t="s">
        <v>105</v>
      </c>
      <c r="O16" s="40" t="s">
        <v>161</v>
      </c>
      <c r="P16" s="42">
        <v>10009</v>
      </c>
      <c r="Q16" s="40" t="s">
        <v>162</v>
      </c>
      <c r="R16" s="40" t="s">
        <v>160</v>
      </c>
      <c r="S16" s="40" t="s">
        <v>107</v>
      </c>
      <c r="T16" s="43">
        <f t="shared" si="3"/>
        <v>2</v>
      </c>
      <c r="U16" s="44" t="s">
        <v>163</v>
      </c>
      <c r="V16" s="45" t="str">
        <f t="shared" ca="1" si="4"/>
        <v>OK</v>
      </c>
      <c r="X16" s="46" t="str">
        <f t="shared" si="5"/>
        <v>Wilhelm Brenneke</v>
      </c>
      <c r="Y16" s="46" t="str">
        <f t="shared" si="6"/>
        <v>P-09 · Wilhelm Brenneke</v>
      </c>
      <c r="Z16" s="46" t="str">
        <f t="shared" si="7"/>
        <v>P-01</v>
      </c>
      <c r="AA16" s="46" t="str">
        <f t="shared" si="8"/>
        <v>P-02</v>
      </c>
      <c r="AB16" s="47">
        <f t="shared" si="9"/>
        <v>-9250</v>
      </c>
      <c r="AC16" s="47">
        <f t="shared" si="10"/>
        <v>-7903</v>
      </c>
      <c r="AD16" s="46" t="str">
        <f t="shared" si="11"/>
        <v>männlich</v>
      </c>
      <c r="AE16" s="46" t="str">
        <f t="shared" si="12"/>
        <v>weiblich</v>
      </c>
    </row>
    <row r="17" spans="1:31" ht="15.75" customHeight="1" x14ac:dyDescent="0.25">
      <c r="A17" s="50">
        <f t="shared" si="0"/>
        <v>10</v>
      </c>
      <c r="B17" s="51" t="s">
        <v>164</v>
      </c>
      <c r="C17" s="52" t="s">
        <v>165</v>
      </c>
      <c r="D17" s="53" t="s">
        <v>102</v>
      </c>
      <c r="E17" s="52" t="s">
        <v>118</v>
      </c>
      <c r="F17" s="50" t="s">
        <v>113</v>
      </c>
      <c r="G17" s="54">
        <v>2030</v>
      </c>
      <c r="H17" s="52" t="s">
        <v>119</v>
      </c>
      <c r="I17" s="54">
        <v>29996</v>
      </c>
      <c r="J17" s="52" t="s">
        <v>160</v>
      </c>
      <c r="K17" s="43">
        <f t="shared" ca="1" si="1"/>
        <v>76</v>
      </c>
      <c r="L17" s="43" t="str">
        <f t="shared" si="2"/>
        <v>verstorben</v>
      </c>
      <c r="M17" s="52" t="s">
        <v>128</v>
      </c>
      <c r="N17" s="52" t="s">
        <v>120</v>
      </c>
      <c r="O17" s="52" t="s">
        <v>166</v>
      </c>
      <c r="P17" s="54">
        <v>10009</v>
      </c>
      <c r="Q17" s="52" t="s">
        <v>167</v>
      </c>
      <c r="R17" s="52" t="s">
        <v>160</v>
      </c>
      <c r="S17" s="52" t="s">
        <v>107</v>
      </c>
      <c r="T17" s="43">
        <f t="shared" si="3"/>
        <v>2</v>
      </c>
      <c r="U17" s="55" t="s">
        <v>168</v>
      </c>
      <c r="V17" s="45" t="str">
        <f t="shared" ca="1" si="4"/>
        <v>OK</v>
      </c>
      <c r="X17" s="46" t="str">
        <f t="shared" si="5"/>
        <v>Martha Brenneke geb. Steinkamp</v>
      </c>
      <c r="Y17" s="46" t="str">
        <f t="shared" si="6"/>
        <v>P-10 · Martha Brenneke</v>
      </c>
      <c r="Z17" s="46" t="str">
        <f t="shared" si="7"/>
        <v>P-03</v>
      </c>
      <c r="AA17" s="46" t="str">
        <f t="shared" si="8"/>
        <v>P-04</v>
      </c>
      <c r="AB17" s="47">
        <f t="shared" si="9"/>
        <v>-8286</v>
      </c>
      <c r="AC17" s="47">
        <f t="shared" si="10"/>
        <v>-6597</v>
      </c>
      <c r="AD17" s="46" t="str">
        <f t="shared" si="11"/>
        <v>männlich</v>
      </c>
      <c r="AE17" s="46" t="str">
        <f t="shared" si="12"/>
        <v>weiblich</v>
      </c>
    </row>
    <row r="18" spans="1:31" ht="15.75" customHeight="1" x14ac:dyDescent="0.25">
      <c r="A18" s="38">
        <f t="shared" si="0"/>
        <v>11</v>
      </c>
      <c r="B18" s="39" t="s">
        <v>169</v>
      </c>
      <c r="C18" s="40" t="s">
        <v>170</v>
      </c>
      <c r="D18" s="41" t="s">
        <v>171</v>
      </c>
      <c r="E18" s="40"/>
      <c r="F18" s="38" t="s">
        <v>103</v>
      </c>
      <c r="G18" s="42">
        <v>1105</v>
      </c>
      <c r="H18" s="40" t="s">
        <v>172</v>
      </c>
      <c r="I18" s="42">
        <v>26114</v>
      </c>
      <c r="J18" s="40" t="s">
        <v>172</v>
      </c>
      <c r="K18" s="43">
        <f t="shared" ca="1" si="1"/>
        <v>68</v>
      </c>
      <c r="L18" s="43" t="str">
        <f t="shared" si="2"/>
        <v>verstorben</v>
      </c>
      <c r="M18" s="40"/>
      <c r="N18" s="40"/>
      <c r="O18" s="40" t="s">
        <v>173</v>
      </c>
      <c r="P18" s="42">
        <v>10848</v>
      </c>
      <c r="Q18" s="40" t="s">
        <v>174</v>
      </c>
      <c r="R18" s="40" t="s">
        <v>172</v>
      </c>
      <c r="S18" s="40" t="s">
        <v>107</v>
      </c>
      <c r="T18" s="43">
        <f t="shared" si="3"/>
        <v>1</v>
      </c>
      <c r="U18" s="44" t="s">
        <v>175</v>
      </c>
      <c r="V18" s="45" t="str">
        <f t="shared" ca="1" si="4"/>
        <v>OK</v>
      </c>
      <c r="X18" s="46" t="str">
        <f t="shared" si="5"/>
        <v>Otto Lindemann</v>
      </c>
      <c r="Y18" s="46" t="str">
        <f t="shared" si="6"/>
        <v>P-11 · Otto Lindemann</v>
      </c>
      <c r="Z18" s="46" t="str">
        <f t="shared" si="7"/>
        <v/>
      </c>
      <c r="AA18" s="46" t="str">
        <f t="shared" si="8"/>
        <v/>
      </c>
      <c r="AB18" s="47" t="str">
        <f t="shared" si="9"/>
        <v/>
      </c>
      <c r="AC18" s="47" t="str">
        <f t="shared" si="10"/>
        <v/>
      </c>
      <c r="AD18" s="46" t="str">
        <f t="shared" si="11"/>
        <v/>
      </c>
      <c r="AE18" s="46" t="str">
        <f t="shared" si="12"/>
        <v/>
      </c>
    </row>
    <row r="19" spans="1:31" ht="15.75" customHeight="1" x14ac:dyDescent="0.25">
      <c r="A19" s="50">
        <f t="shared" si="0"/>
        <v>12</v>
      </c>
      <c r="B19" s="51" t="s">
        <v>176</v>
      </c>
      <c r="C19" s="52" t="s">
        <v>177</v>
      </c>
      <c r="D19" s="53" t="s">
        <v>171</v>
      </c>
      <c r="E19" s="52" t="s">
        <v>133</v>
      </c>
      <c r="F19" s="50" t="s">
        <v>113</v>
      </c>
      <c r="G19" s="54">
        <v>2833</v>
      </c>
      <c r="H19" s="52" t="s">
        <v>134</v>
      </c>
      <c r="I19" s="54">
        <v>32984</v>
      </c>
      <c r="J19" s="52" t="s">
        <v>172</v>
      </c>
      <c r="K19" s="43">
        <f t="shared" ca="1" si="1"/>
        <v>82</v>
      </c>
      <c r="L19" s="43" t="str">
        <f t="shared" si="2"/>
        <v>verstorben</v>
      </c>
      <c r="M19" s="52" t="s">
        <v>142</v>
      </c>
      <c r="N19" s="52" t="s">
        <v>135</v>
      </c>
      <c r="O19" s="52" t="s">
        <v>178</v>
      </c>
      <c r="P19" s="54">
        <v>10848</v>
      </c>
      <c r="Q19" s="52" t="s">
        <v>179</v>
      </c>
      <c r="R19" s="52" t="s">
        <v>172</v>
      </c>
      <c r="S19" s="52" t="s">
        <v>107</v>
      </c>
      <c r="T19" s="43">
        <f t="shared" si="3"/>
        <v>1</v>
      </c>
      <c r="U19" s="55" t="s">
        <v>180</v>
      </c>
      <c r="V19" s="45" t="str">
        <f t="shared" ca="1" si="4"/>
        <v>OK</v>
      </c>
      <c r="X19" s="46" t="str">
        <f t="shared" si="5"/>
        <v>Frieda Lindemann geb. Kaltenbach</v>
      </c>
      <c r="Y19" s="46" t="str">
        <f t="shared" si="6"/>
        <v>P-12 · Frieda Lindemann</v>
      </c>
      <c r="Z19" s="46" t="str">
        <f t="shared" si="7"/>
        <v>P-05</v>
      </c>
      <c r="AA19" s="46" t="str">
        <f t="shared" si="8"/>
        <v>P-06</v>
      </c>
      <c r="AB19" s="47" t="str">
        <f t="shared" si="9"/>
        <v/>
      </c>
      <c r="AC19" s="47">
        <f t="shared" si="10"/>
        <v>-5675</v>
      </c>
      <c r="AD19" s="46" t="str">
        <f t="shared" si="11"/>
        <v>männlich</v>
      </c>
      <c r="AE19" s="46" t="str">
        <f t="shared" si="12"/>
        <v>weiblich</v>
      </c>
    </row>
    <row r="20" spans="1:31" ht="15.75" customHeight="1" x14ac:dyDescent="0.25">
      <c r="A20" s="38">
        <f t="shared" si="0"/>
        <v>13</v>
      </c>
      <c r="B20" s="39" t="s">
        <v>181</v>
      </c>
      <c r="C20" s="40" t="s">
        <v>182</v>
      </c>
      <c r="D20" s="41" t="s">
        <v>183</v>
      </c>
      <c r="E20" s="40"/>
      <c r="F20" s="38" t="s">
        <v>103</v>
      </c>
      <c r="G20" s="42">
        <v>-35</v>
      </c>
      <c r="H20" s="40" t="s">
        <v>184</v>
      </c>
      <c r="I20" s="42">
        <v>23809</v>
      </c>
      <c r="J20" s="40" t="s">
        <v>184</v>
      </c>
      <c r="K20" s="43" t="e">
        <f t="shared" ca="1" si="1"/>
        <v>#NUM!</v>
      </c>
      <c r="L20" s="43" t="str">
        <f t="shared" si="2"/>
        <v>verstorben</v>
      </c>
      <c r="M20" s="40"/>
      <c r="N20" s="40"/>
      <c r="O20" s="40" t="s">
        <v>185</v>
      </c>
      <c r="P20" s="42">
        <v>10383</v>
      </c>
      <c r="Q20" s="40" t="s">
        <v>186</v>
      </c>
      <c r="R20" s="40" t="s">
        <v>184</v>
      </c>
      <c r="S20" s="40" t="s">
        <v>124</v>
      </c>
      <c r="T20" s="43">
        <f t="shared" si="3"/>
        <v>1</v>
      </c>
      <c r="U20" s="44" t="s">
        <v>175</v>
      </c>
      <c r="V20" s="45" t="str">
        <f t="shared" ca="1" si="4"/>
        <v>OK</v>
      </c>
      <c r="X20" s="46" t="str">
        <f t="shared" si="5"/>
        <v>Gustav Weidner</v>
      </c>
      <c r="Y20" s="46" t="str">
        <f t="shared" si="6"/>
        <v>P-13 · Gustav Weidner</v>
      </c>
      <c r="Z20" s="46" t="str">
        <f t="shared" si="7"/>
        <v/>
      </c>
      <c r="AA20" s="46" t="str">
        <f t="shared" si="8"/>
        <v/>
      </c>
      <c r="AB20" s="47" t="str">
        <f t="shared" si="9"/>
        <v/>
      </c>
      <c r="AC20" s="47" t="str">
        <f t="shared" si="10"/>
        <v/>
      </c>
      <c r="AD20" s="46" t="str">
        <f t="shared" si="11"/>
        <v/>
      </c>
      <c r="AE20" s="46" t="str">
        <f t="shared" si="12"/>
        <v/>
      </c>
    </row>
    <row r="21" spans="1:31" ht="15.75" customHeight="1" x14ac:dyDescent="0.25">
      <c r="A21" s="50">
        <f t="shared" si="0"/>
        <v>14</v>
      </c>
      <c r="B21" s="51" t="s">
        <v>187</v>
      </c>
      <c r="C21" s="52" t="s">
        <v>188</v>
      </c>
      <c r="D21" s="53" t="s">
        <v>183</v>
      </c>
      <c r="E21" s="52" t="s">
        <v>148</v>
      </c>
      <c r="F21" s="50" t="s">
        <v>113</v>
      </c>
      <c r="G21" s="54">
        <v>1596</v>
      </c>
      <c r="H21" s="52" t="s">
        <v>149</v>
      </c>
      <c r="I21" s="54">
        <v>32435</v>
      </c>
      <c r="J21" s="52" t="s">
        <v>184</v>
      </c>
      <c r="K21" s="43">
        <f t="shared" ca="1" si="1"/>
        <v>84</v>
      </c>
      <c r="L21" s="43" t="str">
        <f t="shared" si="2"/>
        <v>verstorben</v>
      </c>
      <c r="M21" s="52" t="s">
        <v>156</v>
      </c>
      <c r="N21" s="52" t="s">
        <v>150</v>
      </c>
      <c r="O21" s="52" t="s">
        <v>189</v>
      </c>
      <c r="P21" s="54">
        <v>10383</v>
      </c>
      <c r="Q21" s="52" t="s">
        <v>190</v>
      </c>
      <c r="R21" s="52" t="s">
        <v>184</v>
      </c>
      <c r="S21" s="52" t="s">
        <v>124</v>
      </c>
      <c r="T21" s="43">
        <f t="shared" si="3"/>
        <v>1</v>
      </c>
      <c r="U21" s="55" t="s">
        <v>191</v>
      </c>
      <c r="V21" s="45" t="str">
        <f t="shared" ca="1" si="4"/>
        <v>OK</v>
      </c>
      <c r="X21" s="46" t="str">
        <f t="shared" si="5"/>
        <v>Helene Weidner geb. Sturm</v>
      </c>
      <c r="Y21" s="46" t="str">
        <f t="shared" si="6"/>
        <v>P-14 · Helene Weidner</v>
      </c>
      <c r="Z21" s="46" t="str">
        <f t="shared" si="7"/>
        <v>P-07</v>
      </c>
      <c r="AA21" s="46" t="str">
        <f t="shared" si="8"/>
        <v>P-08</v>
      </c>
      <c r="AB21" s="47">
        <f t="shared" si="9"/>
        <v>-8729</v>
      </c>
      <c r="AC21" s="47">
        <f t="shared" si="10"/>
        <v>-7062</v>
      </c>
      <c r="AD21" s="46" t="str">
        <f t="shared" si="11"/>
        <v>männlich</v>
      </c>
      <c r="AE21" s="46" t="str">
        <f t="shared" si="12"/>
        <v>weiblich</v>
      </c>
    </row>
    <row r="22" spans="1:31" ht="15.75" customHeight="1" x14ac:dyDescent="0.25">
      <c r="A22" s="38">
        <f t="shared" si="0"/>
        <v>15</v>
      </c>
      <c r="B22" s="39" t="s">
        <v>192</v>
      </c>
      <c r="C22" s="40" t="s">
        <v>193</v>
      </c>
      <c r="D22" s="41" t="s">
        <v>194</v>
      </c>
      <c r="E22" s="40"/>
      <c r="F22" s="38" t="s">
        <v>103</v>
      </c>
      <c r="G22" s="42">
        <v>2411</v>
      </c>
      <c r="H22" s="40" t="s">
        <v>195</v>
      </c>
      <c r="I22" s="42">
        <v>29212</v>
      </c>
      <c r="J22" s="40" t="s">
        <v>195</v>
      </c>
      <c r="K22" s="43">
        <f t="shared" ca="1" si="1"/>
        <v>73</v>
      </c>
      <c r="L22" s="43" t="str">
        <f t="shared" si="2"/>
        <v>verstorben</v>
      </c>
      <c r="M22" s="40"/>
      <c r="N22" s="40"/>
      <c r="O22" s="40" t="s">
        <v>196</v>
      </c>
      <c r="P22" s="42">
        <v>12890</v>
      </c>
      <c r="Q22" s="40" t="s">
        <v>197</v>
      </c>
      <c r="R22" s="40" t="s">
        <v>195</v>
      </c>
      <c r="S22" s="40" t="s">
        <v>124</v>
      </c>
      <c r="T22" s="43">
        <f t="shared" si="3"/>
        <v>1</v>
      </c>
      <c r="U22" s="44" t="s">
        <v>198</v>
      </c>
      <c r="V22" s="45" t="str">
        <f t="shared" ca="1" si="4"/>
        <v>OK</v>
      </c>
      <c r="X22" s="46" t="str">
        <f t="shared" si="5"/>
        <v>Albert Rossbach</v>
      </c>
      <c r="Y22" s="46" t="str">
        <f t="shared" si="6"/>
        <v>P-15 · Albert Rossbach</v>
      </c>
      <c r="Z22" s="46" t="str">
        <f t="shared" si="7"/>
        <v/>
      </c>
      <c r="AA22" s="46" t="str">
        <f t="shared" si="8"/>
        <v/>
      </c>
      <c r="AB22" s="47" t="str">
        <f t="shared" si="9"/>
        <v/>
      </c>
      <c r="AC22" s="47" t="str">
        <f t="shared" si="10"/>
        <v/>
      </c>
      <c r="AD22" s="46" t="str">
        <f t="shared" si="11"/>
        <v/>
      </c>
      <c r="AE22" s="46" t="str">
        <f t="shared" si="12"/>
        <v/>
      </c>
    </row>
    <row r="23" spans="1:31" ht="15.75" customHeight="1" x14ac:dyDescent="0.25">
      <c r="A23" s="50">
        <f t="shared" si="0"/>
        <v>16</v>
      </c>
      <c r="B23" s="51" t="s">
        <v>199</v>
      </c>
      <c r="C23" s="52" t="s">
        <v>200</v>
      </c>
      <c r="D23" s="53" t="s">
        <v>194</v>
      </c>
      <c r="E23" s="52" t="s">
        <v>201</v>
      </c>
      <c r="F23" s="50" t="s">
        <v>113</v>
      </c>
      <c r="G23" s="54">
        <v>3686</v>
      </c>
      <c r="H23" s="52" t="s">
        <v>195</v>
      </c>
      <c r="I23" s="54">
        <v>34526</v>
      </c>
      <c r="J23" s="52" t="s">
        <v>195</v>
      </c>
      <c r="K23" s="43">
        <f t="shared" ca="1" si="1"/>
        <v>84</v>
      </c>
      <c r="L23" s="43" t="str">
        <f t="shared" si="2"/>
        <v>verstorben</v>
      </c>
      <c r="M23" s="52"/>
      <c r="N23" s="52"/>
      <c r="O23" s="52" t="s">
        <v>202</v>
      </c>
      <c r="P23" s="54">
        <v>12890</v>
      </c>
      <c r="Q23" s="52" t="s">
        <v>203</v>
      </c>
      <c r="R23" s="52" t="s">
        <v>195</v>
      </c>
      <c r="S23" s="52" t="s">
        <v>124</v>
      </c>
      <c r="T23" s="43">
        <f t="shared" si="3"/>
        <v>1</v>
      </c>
      <c r="U23" s="55" t="s">
        <v>175</v>
      </c>
      <c r="V23" s="45" t="str">
        <f t="shared" ca="1" si="4"/>
        <v>OK</v>
      </c>
      <c r="X23" s="46" t="str">
        <f t="shared" si="5"/>
        <v>Klara Rossbach geb. Pohlmann</v>
      </c>
      <c r="Y23" s="46" t="str">
        <f t="shared" si="6"/>
        <v>P-16 · Klara Rossbach</v>
      </c>
      <c r="Z23" s="46" t="str">
        <f t="shared" si="7"/>
        <v/>
      </c>
      <c r="AA23" s="46" t="str">
        <f t="shared" si="8"/>
        <v/>
      </c>
      <c r="AB23" s="47" t="str">
        <f t="shared" si="9"/>
        <v/>
      </c>
      <c r="AC23" s="47" t="str">
        <f t="shared" si="10"/>
        <v/>
      </c>
      <c r="AD23" s="46" t="str">
        <f t="shared" si="11"/>
        <v/>
      </c>
      <c r="AE23" s="46" t="str">
        <f t="shared" si="12"/>
        <v/>
      </c>
    </row>
    <row r="24" spans="1:31" ht="15.75" customHeight="1" x14ac:dyDescent="0.25">
      <c r="A24" s="38">
        <f t="shared" si="0"/>
        <v>17</v>
      </c>
      <c r="B24" s="39" t="s">
        <v>204</v>
      </c>
      <c r="C24" s="40" t="s">
        <v>205</v>
      </c>
      <c r="D24" s="41" t="s">
        <v>102</v>
      </c>
      <c r="E24" s="40"/>
      <c r="F24" s="38" t="s">
        <v>103</v>
      </c>
      <c r="G24" s="42">
        <v>11852</v>
      </c>
      <c r="H24" s="40" t="s">
        <v>160</v>
      </c>
      <c r="I24" s="42">
        <v>40602</v>
      </c>
      <c r="J24" s="40" t="s">
        <v>160</v>
      </c>
      <c r="K24" s="43">
        <f t="shared" ca="1" si="1"/>
        <v>78</v>
      </c>
      <c r="L24" s="43" t="str">
        <f t="shared" si="2"/>
        <v>verstorben</v>
      </c>
      <c r="M24" s="40" t="s">
        <v>166</v>
      </c>
      <c r="N24" s="40" t="s">
        <v>161</v>
      </c>
      <c r="O24" s="40" t="s">
        <v>206</v>
      </c>
      <c r="P24" s="42">
        <v>20888</v>
      </c>
      <c r="Q24" s="40" t="s">
        <v>207</v>
      </c>
      <c r="R24" s="40" t="s">
        <v>160</v>
      </c>
      <c r="S24" s="40" t="s">
        <v>107</v>
      </c>
      <c r="T24" s="43">
        <f t="shared" si="3"/>
        <v>2</v>
      </c>
      <c r="U24" s="44" t="s">
        <v>208</v>
      </c>
      <c r="V24" s="45" t="str">
        <f t="shared" ca="1" si="4"/>
        <v>OK</v>
      </c>
      <c r="X24" s="46" t="str">
        <f t="shared" si="5"/>
        <v>Friedrich Brenneke</v>
      </c>
      <c r="Y24" s="46" t="str">
        <f t="shared" si="6"/>
        <v>P-17 · Friedrich Brenneke</v>
      </c>
      <c r="Z24" s="46" t="str">
        <f t="shared" si="7"/>
        <v>P-09</v>
      </c>
      <c r="AA24" s="46" t="str">
        <f t="shared" si="8"/>
        <v>P-10</v>
      </c>
      <c r="AB24" s="47">
        <f t="shared" si="9"/>
        <v>443</v>
      </c>
      <c r="AC24" s="47">
        <f t="shared" si="10"/>
        <v>2030</v>
      </c>
      <c r="AD24" s="46" t="str">
        <f t="shared" si="11"/>
        <v>männlich</v>
      </c>
      <c r="AE24" s="46" t="str">
        <f t="shared" si="12"/>
        <v>weiblich</v>
      </c>
    </row>
    <row r="25" spans="1:31" ht="15.75" customHeight="1" x14ac:dyDescent="0.25">
      <c r="A25" s="50">
        <f t="shared" si="0"/>
        <v>18</v>
      </c>
      <c r="B25" s="51" t="s">
        <v>209</v>
      </c>
      <c r="C25" s="52" t="s">
        <v>210</v>
      </c>
      <c r="D25" s="53" t="s">
        <v>102</v>
      </c>
      <c r="E25" s="52" t="s">
        <v>171</v>
      </c>
      <c r="F25" s="50" t="s">
        <v>113</v>
      </c>
      <c r="G25" s="54">
        <v>13450</v>
      </c>
      <c r="H25" s="52" t="s">
        <v>172</v>
      </c>
      <c r="I25" s="54">
        <v>43235</v>
      </c>
      <c r="J25" s="52" t="s">
        <v>160</v>
      </c>
      <c r="K25" s="43">
        <f t="shared" ca="1" si="1"/>
        <v>81</v>
      </c>
      <c r="L25" s="43" t="str">
        <f t="shared" si="2"/>
        <v>verstorben</v>
      </c>
      <c r="M25" s="52" t="s">
        <v>178</v>
      </c>
      <c r="N25" s="52" t="s">
        <v>173</v>
      </c>
      <c r="O25" s="52" t="s">
        <v>211</v>
      </c>
      <c r="P25" s="54">
        <v>20888</v>
      </c>
      <c r="Q25" s="52" t="s">
        <v>212</v>
      </c>
      <c r="R25" s="52" t="s">
        <v>160</v>
      </c>
      <c r="S25" s="52" t="s">
        <v>107</v>
      </c>
      <c r="T25" s="43">
        <f t="shared" si="3"/>
        <v>2</v>
      </c>
      <c r="U25" s="55" t="s">
        <v>213</v>
      </c>
      <c r="V25" s="45" t="str">
        <f t="shared" ca="1" si="4"/>
        <v>OK</v>
      </c>
      <c r="X25" s="46" t="str">
        <f t="shared" si="5"/>
        <v>Ingeborg Brenneke geb. Lindemann</v>
      </c>
      <c r="Y25" s="46" t="str">
        <f t="shared" si="6"/>
        <v>P-18 · Ingeborg Brenneke</v>
      </c>
      <c r="Z25" s="46" t="str">
        <f t="shared" si="7"/>
        <v>P-11</v>
      </c>
      <c r="AA25" s="46" t="str">
        <f t="shared" si="8"/>
        <v>P-12</v>
      </c>
      <c r="AB25" s="47">
        <f t="shared" si="9"/>
        <v>1105</v>
      </c>
      <c r="AC25" s="47">
        <f t="shared" si="10"/>
        <v>2833</v>
      </c>
      <c r="AD25" s="46" t="str">
        <f t="shared" si="11"/>
        <v>männlich</v>
      </c>
      <c r="AE25" s="46" t="str">
        <f t="shared" si="12"/>
        <v>weiblich</v>
      </c>
    </row>
    <row r="26" spans="1:31" ht="15.75" customHeight="1" x14ac:dyDescent="0.25">
      <c r="A26" s="38">
        <f t="shared" si="0"/>
        <v>19</v>
      </c>
      <c r="B26" s="39" t="s">
        <v>214</v>
      </c>
      <c r="C26" s="40" t="s">
        <v>215</v>
      </c>
      <c r="D26" s="41" t="s">
        <v>183</v>
      </c>
      <c r="E26" s="40"/>
      <c r="F26" s="38" t="s">
        <v>103</v>
      </c>
      <c r="G26" s="42">
        <v>12681</v>
      </c>
      <c r="H26" s="40" t="s">
        <v>184</v>
      </c>
      <c r="I26" s="42">
        <v>39820</v>
      </c>
      <c r="J26" s="40" t="s">
        <v>184</v>
      </c>
      <c r="K26" s="43">
        <f t="shared" ca="1" si="1"/>
        <v>74</v>
      </c>
      <c r="L26" s="43" t="str">
        <f t="shared" si="2"/>
        <v>verstorben</v>
      </c>
      <c r="M26" s="40" t="s">
        <v>189</v>
      </c>
      <c r="N26" s="40" t="s">
        <v>185</v>
      </c>
      <c r="O26" s="40" t="s">
        <v>216</v>
      </c>
      <c r="P26" s="42">
        <v>22787</v>
      </c>
      <c r="Q26" s="40" t="s">
        <v>217</v>
      </c>
      <c r="R26" s="40" t="s">
        <v>184</v>
      </c>
      <c r="S26" s="40" t="s">
        <v>124</v>
      </c>
      <c r="T26" s="43">
        <f t="shared" si="3"/>
        <v>2</v>
      </c>
      <c r="U26" s="44" t="s">
        <v>213</v>
      </c>
      <c r="V26" s="45" t="str">
        <f t="shared" ca="1" si="4"/>
        <v>OK</v>
      </c>
      <c r="X26" s="46" t="str">
        <f t="shared" si="5"/>
        <v>Werner Weidner</v>
      </c>
      <c r="Y26" s="46" t="str">
        <f t="shared" si="6"/>
        <v>P-19 · Werner Weidner</v>
      </c>
      <c r="Z26" s="46" t="str">
        <f t="shared" si="7"/>
        <v>P-13</v>
      </c>
      <c r="AA26" s="46" t="str">
        <f t="shared" si="8"/>
        <v>P-14</v>
      </c>
      <c r="AB26" s="47">
        <f t="shared" si="9"/>
        <v>-35</v>
      </c>
      <c r="AC26" s="47">
        <f t="shared" si="10"/>
        <v>1596</v>
      </c>
      <c r="AD26" s="46" t="str">
        <f t="shared" si="11"/>
        <v>männlich</v>
      </c>
      <c r="AE26" s="46" t="str">
        <f t="shared" si="12"/>
        <v>weiblich</v>
      </c>
    </row>
    <row r="27" spans="1:31" ht="15.75" customHeight="1" x14ac:dyDescent="0.25">
      <c r="A27" s="50">
        <f t="shared" si="0"/>
        <v>20</v>
      </c>
      <c r="B27" s="51" t="s">
        <v>218</v>
      </c>
      <c r="C27" s="52" t="s">
        <v>219</v>
      </c>
      <c r="D27" s="53" t="s">
        <v>183</v>
      </c>
      <c r="E27" s="52" t="s">
        <v>194</v>
      </c>
      <c r="F27" s="50" t="s">
        <v>113</v>
      </c>
      <c r="G27" s="54">
        <v>14343</v>
      </c>
      <c r="H27" s="52" t="s">
        <v>195</v>
      </c>
      <c r="I27" s="54"/>
      <c r="J27" s="52"/>
      <c r="K27" s="43">
        <f t="shared" ca="1" si="1"/>
        <v>87</v>
      </c>
      <c r="L27" s="43" t="str">
        <f t="shared" si="2"/>
        <v>lebend</v>
      </c>
      <c r="M27" s="52" t="s">
        <v>202</v>
      </c>
      <c r="N27" s="52" t="s">
        <v>196</v>
      </c>
      <c r="O27" s="52" t="s">
        <v>220</v>
      </c>
      <c r="P27" s="54">
        <v>22787</v>
      </c>
      <c r="Q27" s="52" t="s">
        <v>221</v>
      </c>
      <c r="R27" s="52" t="s">
        <v>184</v>
      </c>
      <c r="S27" s="52" t="s">
        <v>124</v>
      </c>
      <c r="T27" s="43">
        <f t="shared" si="3"/>
        <v>2</v>
      </c>
      <c r="U27" s="55" t="s">
        <v>222</v>
      </c>
      <c r="V27" s="45" t="str">
        <f t="shared" ca="1" si="4"/>
        <v>OK</v>
      </c>
      <c r="X27" s="46" t="str">
        <f t="shared" si="5"/>
        <v>Gertrud Weidner geb. Rossbach</v>
      </c>
      <c r="Y27" s="46" t="str">
        <f t="shared" si="6"/>
        <v>P-20 · Gertrud Weidner</v>
      </c>
      <c r="Z27" s="46" t="str">
        <f t="shared" si="7"/>
        <v>P-15</v>
      </c>
      <c r="AA27" s="46" t="str">
        <f t="shared" si="8"/>
        <v>P-16</v>
      </c>
      <c r="AB27" s="47">
        <f t="shared" si="9"/>
        <v>2411</v>
      </c>
      <c r="AC27" s="47">
        <f t="shared" si="10"/>
        <v>3686</v>
      </c>
      <c r="AD27" s="46" t="str">
        <f t="shared" si="11"/>
        <v>männlich</v>
      </c>
      <c r="AE27" s="46" t="str">
        <f t="shared" si="12"/>
        <v>weiblich</v>
      </c>
    </row>
    <row r="28" spans="1:31" ht="15.75" customHeight="1" x14ac:dyDescent="0.25">
      <c r="A28" s="38">
        <f t="shared" si="0"/>
        <v>21</v>
      </c>
      <c r="B28" s="39" t="s">
        <v>223</v>
      </c>
      <c r="C28" s="40" t="s">
        <v>224</v>
      </c>
      <c r="D28" s="41" t="s">
        <v>102</v>
      </c>
      <c r="E28" s="40"/>
      <c r="F28" s="38" t="s">
        <v>103</v>
      </c>
      <c r="G28" s="42">
        <v>10988</v>
      </c>
      <c r="H28" s="40" t="s">
        <v>160</v>
      </c>
      <c r="I28" s="42">
        <v>36024</v>
      </c>
      <c r="J28" s="40" t="s">
        <v>225</v>
      </c>
      <c r="K28" s="43">
        <f t="shared" ca="1" si="1"/>
        <v>68</v>
      </c>
      <c r="L28" s="43" t="str">
        <f t="shared" si="2"/>
        <v>verstorben</v>
      </c>
      <c r="M28" s="40" t="s">
        <v>166</v>
      </c>
      <c r="N28" s="40" t="s">
        <v>161</v>
      </c>
      <c r="O28" s="40"/>
      <c r="P28" s="42"/>
      <c r="Q28" s="40" t="s">
        <v>226</v>
      </c>
      <c r="R28" s="40" t="s">
        <v>225</v>
      </c>
      <c r="S28" s="40" t="s">
        <v>138</v>
      </c>
      <c r="T28" s="43">
        <f t="shared" si="3"/>
        <v>0</v>
      </c>
      <c r="U28" s="44" t="s">
        <v>227</v>
      </c>
      <c r="V28" s="45" t="str">
        <f t="shared" ca="1" si="4"/>
        <v>OK</v>
      </c>
      <c r="X28" s="46" t="str">
        <f t="shared" si="5"/>
        <v>Karl Brenneke</v>
      </c>
      <c r="Y28" s="46" t="str">
        <f t="shared" si="6"/>
        <v>P-21 · Karl Brenneke</v>
      </c>
      <c r="Z28" s="46" t="str">
        <f t="shared" si="7"/>
        <v>P-09</v>
      </c>
      <c r="AA28" s="46" t="str">
        <f t="shared" si="8"/>
        <v>P-10</v>
      </c>
      <c r="AB28" s="47">
        <f t="shared" si="9"/>
        <v>443</v>
      </c>
      <c r="AC28" s="47">
        <f t="shared" si="10"/>
        <v>2030</v>
      </c>
      <c r="AD28" s="46" t="str">
        <f t="shared" si="11"/>
        <v>männlich</v>
      </c>
      <c r="AE28" s="46" t="str">
        <f t="shared" si="12"/>
        <v>weiblich</v>
      </c>
    </row>
    <row r="29" spans="1:31" ht="15.75" customHeight="1" x14ac:dyDescent="0.25">
      <c r="A29" s="50">
        <f t="shared" si="0"/>
        <v>22</v>
      </c>
      <c r="B29" s="51" t="s">
        <v>228</v>
      </c>
      <c r="C29" s="52" t="s">
        <v>229</v>
      </c>
      <c r="D29" s="53" t="s">
        <v>102</v>
      </c>
      <c r="E29" s="52"/>
      <c r="F29" s="50" t="s">
        <v>103</v>
      </c>
      <c r="G29" s="54">
        <v>22317</v>
      </c>
      <c r="H29" s="52" t="s">
        <v>160</v>
      </c>
      <c r="I29" s="54"/>
      <c r="J29" s="52"/>
      <c r="K29" s="43">
        <f t="shared" ca="1" si="1"/>
        <v>65</v>
      </c>
      <c r="L29" s="43" t="str">
        <f t="shared" si="2"/>
        <v>lebend</v>
      </c>
      <c r="M29" s="52" t="s">
        <v>211</v>
      </c>
      <c r="N29" s="52" t="s">
        <v>206</v>
      </c>
      <c r="O29" s="52" t="s">
        <v>230</v>
      </c>
      <c r="P29" s="54">
        <v>31283</v>
      </c>
      <c r="Q29" s="52" t="s">
        <v>231</v>
      </c>
      <c r="R29" s="52" t="s">
        <v>160</v>
      </c>
      <c r="S29" s="52" t="s">
        <v>107</v>
      </c>
      <c r="T29" s="43">
        <f t="shared" si="3"/>
        <v>2</v>
      </c>
      <c r="U29" s="55" t="s">
        <v>232</v>
      </c>
      <c r="V29" s="45" t="str">
        <f t="shared" ca="1" si="4"/>
        <v>OK</v>
      </c>
      <c r="X29" s="46" t="str">
        <f t="shared" si="5"/>
        <v>Thomas Brenneke</v>
      </c>
      <c r="Y29" s="46" t="str">
        <f t="shared" si="6"/>
        <v>P-22 · Thomas Brenneke</v>
      </c>
      <c r="Z29" s="46" t="str">
        <f t="shared" si="7"/>
        <v>P-17</v>
      </c>
      <c r="AA29" s="46" t="str">
        <f t="shared" si="8"/>
        <v>P-18</v>
      </c>
      <c r="AB29" s="47">
        <f t="shared" si="9"/>
        <v>11852</v>
      </c>
      <c r="AC29" s="47">
        <f t="shared" si="10"/>
        <v>13450</v>
      </c>
      <c r="AD29" s="46" t="str">
        <f t="shared" si="11"/>
        <v>männlich</v>
      </c>
      <c r="AE29" s="46" t="str">
        <f t="shared" si="12"/>
        <v>weiblich</v>
      </c>
    </row>
    <row r="30" spans="1:31" ht="15.75" customHeight="1" x14ac:dyDescent="0.25">
      <c r="A30" s="38">
        <f t="shared" si="0"/>
        <v>23</v>
      </c>
      <c r="B30" s="39" t="s">
        <v>233</v>
      </c>
      <c r="C30" s="40" t="s">
        <v>234</v>
      </c>
      <c r="D30" s="41" t="s">
        <v>102</v>
      </c>
      <c r="E30" s="40" t="s">
        <v>183</v>
      </c>
      <c r="F30" s="38" t="s">
        <v>113</v>
      </c>
      <c r="G30" s="42">
        <v>23698</v>
      </c>
      <c r="H30" s="40" t="s">
        <v>184</v>
      </c>
      <c r="I30" s="42"/>
      <c r="J30" s="40"/>
      <c r="K30" s="43">
        <f t="shared" ca="1" si="1"/>
        <v>61</v>
      </c>
      <c r="L30" s="43" t="str">
        <f t="shared" si="2"/>
        <v>lebend</v>
      </c>
      <c r="M30" s="40" t="s">
        <v>220</v>
      </c>
      <c r="N30" s="40" t="s">
        <v>216</v>
      </c>
      <c r="O30" s="40" t="s">
        <v>235</v>
      </c>
      <c r="P30" s="42">
        <v>31283</v>
      </c>
      <c r="Q30" s="40" t="s">
        <v>236</v>
      </c>
      <c r="R30" s="40" t="s">
        <v>160</v>
      </c>
      <c r="S30" s="40" t="s">
        <v>124</v>
      </c>
      <c r="T30" s="43">
        <f t="shared" si="3"/>
        <v>2</v>
      </c>
      <c r="U30" s="44" t="s">
        <v>232</v>
      </c>
      <c r="V30" s="45" t="str">
        <f t="shared" ca="1" si="4"/>
        <v>OK</v>
      </c>
      <c r="X30" s="46" t="str">
        <f t="shared" si="5"/>
        <v>Susanne Brenneke geb. Weidner</v>
      </c>
      <c r="Y30" s="46" t="str">
        <f t="shared" si="6"/>
        <v>P-23 · Susanne Brenneke</v>
      </c>
      <c r="Z30" s="46" t="str">
        <f t="shared" si="7"/>
        <v>P-19</v>
      </c>
      <c r="AA30" s="46" t="str">
        <f t="shared" si="8"/>
        <v>P-20</v>
      </c>
      <c r="AB30" s="47">
        <f t="shared" si="9"/>
        <v>12681</v>
      </c>
      <c r="AC30" s="47">
        <f t="shared" si="10"/>
        <v>14343</v>
      </c>
      <c r="AD30" s="46" t="str">
        <f t="shared" si="11"/>
        <v>männlich</v>
      </c>
      <c r="AE30" s="46" t="str">
        <f t="shared" si="12"/>
        <v>weiblich</v>
      </c>
    </row>
    <row r="31" spans="1:31" ht="15.75" customHeight="1" x14ac:dyDescent="0.25">
      <c r="A31" s="50">
        <f t="shared" si="0"/>
        <v>24</v>
      </c>
      <c r="B31" s="51" t="s">
        <v>237</v>
      </c>
      <c r="C31" s="52" t="s">
        <v>238</v>
      </c>
      <c r="D31" s="53" t="s">
        <v>102</v>
      </c>
      <c r="E31" s="52"/>
      <c r="F31" s="50" t="s">
        <v>103</v>
      </c>
      <c r="G31" s="54">
        <v>21388</v>
      </c>
      <c r="H31" s="52" t="s">
        <v>160</v>
      </c>
      <c r="I31" s="54"/>
      <c r="J31" s="52"/>
      <c r="K31" s="43">
        <f t="shared" ca="1" si="1"/>
        <v>68</v>
      </c>
      <c r="L31" s="43" t="str">
        <f t="shared" si="2"/>
        <v>lebend</v>
      </c>
      <c r="M31" s="52" t="s">
        <v>211</v>
      </c>
      <c r="N31" s="52" t="s">
        <v>206</v>
      </c>
      <c r="O31" s="52"/>
      <c r="P31" s="54"/>
      <c r="Q31" s="52" t="s">
        <v>239</v>
      </c>
      <c r="R31" s="52" t="s">
        <v>104</v>
      </c>
      <c r="S31" s="52" t="s">
        <v>138</v>
      </c>
      <c r="T31" s="43">
        <f t="shared" si="3"/>
        <v>0</v>
      </c>
      <c r="U31" s="55" t="s">
        <v>240</v>
      </c>
      <c r="V31" s="45" t="str">
        <f t="shared" ca="1" si="4"/>
        <v>OK</v>
      </c>
      <c r="X31" s="46" t="str">
        <f t="shared" si="5"/>
        <v>Bernd Brenneke</v>
      </c>
      <c r="Y31" s="46" t="str">
        <f t="shared" si="6"/>
        <v>P-24 · Bernd Brenneke</v>
      </c>
      <c r="Z31" s="46" t="str">
        <f t="shared" si="7"/>
        <v>P-17</v>
      </c>
      <c r="AA31" s="46" t="str">
        <f t="shared" si="8"/>
        <v>P-18</v>
      </c>
      <c r="AB31" s="47">
        <f t="shared" si="9"/>
        <v>11852</v>
      </c>
      <c r="AC31" s="47">
        <f t="shared" si="10"/>
        <v>13450</v>
      </c>
      <c r="AD31" s="46" t="str">
        <f t="shared" si="11"/>
        <v>männlich</v>
      </c>
      <c r="AE31" s="46" t="str">
        <f t="shared" si="12"/>
        <v>weiblich</v>
      </c>
    </row>
    <row r="32" spans="1:31" ht="15.75" customHeight="1" x14ac:dyDescent="0.25">
      <c r="A32" s="38">
        <f t="shared" si="0"/>
        <v>25</v>
      </c>
      <c r="B32" s="39" t="s">
        <v>241</v>
      </c>
      <c r="C32" s="40" t="s">
        <v>242</v>
      </c>
      <c r="D32" s="41" t="s">
        <v>243</v>
      </c>
      <c r="E32" s="40" t="s">
        <v>183</v>
      </c>
      <c r="F32" s="38" t="s">
        <v>113</v>
      </c>
      <c r="G32" s="42">
        <v>24175</v>
      </c>
      <c r="H32" s="40" t="s">
        <v>184</v>
      </c>
      <c r="I32" s="42"/>
      <c r="J32" s="40"/>
      <c r="K32" s="43">
        <f t="shared" ca="1" si="1"/>
        <v>60</v>
      </c>
      <c r="L32" s="43" t="str">
        <f t="shared" si="2"/>
        <v>lebend</v>
      </c>
      <c r="M32" s="40" t="s">
        <v>220</v>
      </c>
      <c r="N32" s="40" t="s">
        <v>216</v>
      </c>
      <c r="O32" s="40"/>
      <c r="P32" s="42"/>
      <c r="Q32" s="40" t="s">
        <v>244</v>
      </c>
      <c r="R32" s="40" t="s">
        <v>172</v>
      </c>
      <c r="S32" s="40" t="s">
        <v>138</v>
      </c>
      <c r="T32" s="43">
        <f t="shared" si="3"/>
        <v>0</v>
      </c>
      <c r="U32" s="44" t="s">
        <v>245</v>
      </c>
      <c r="V32" s="45" t="str">
        <f t="shared" ca="1" si="4"/>
        <v>OK</v>
      </c>
      <c r="X32" s="46" t="str">
        <f t="shared" si="5"/>
        <v>Christine Hartwig geb. Weidner</v>
      </c>
      <c r="Y32" s="46" t="str">
        <f t="shared" si="6"/>
        <v>P-25 · Christine Hartwig</v>
      </c>
      <c r="Z32" s="46" t="str">
        <f t="shared" si="7"/>
        <v>P-19</v>
      </c>
      <c r="AA32" s="46" t="str">
        <f t="shared" si="8"/>
        <v>P-20</v>
      </c>
      <c r="AB32" s="47">
        <f t="shared" si="9"/>
        <v>12681</v>
      </c>
      <c r="AC32" s="47">
        <f t="shared" si="10"/>
        <v>14343</v>
      </c>
      <c r="AD32" s="46" t="str">
        <f t="shared" si="11"/>
        <v>männlich</v>
      </c>
      <c r="AE32" s="46" t="str">
        <f t="shared" si="12"/>
        <v>weiblich</v>
      </c>
    </row>
    <row r="33" spans="1:31" ht="15.75" customHeight="1" x14ac:dyDescent="0.25">
      <c r="A33" s="50">
        <f t="shared" si="0"/>
        <v>26</v>
      </c>
      <c r="B33" s="51" t="s">
        <v>246</v>
      </c>
      <c r="C33" s="52" t="s">
        <v>247</v>
      </c>
      <c r="D33" s="53" t="s">
        <v>102</v>
      </c>
      <c r="E33" s="52"/>
      <c r="F33" s="50" t="s">
        <v>103</v>
      </c>
      <c r="G33" s="54">
        <v>32216</v>
      </c>
      <c r="H33" s="52" t="s">
        <v>160</v>
      </c>
      <c r="I33" s="54"/>
      <c r="J33" s="52"/>
      <c r="K33" s="43">
        <f t="shared" ca="1" si="1"/>
        <v>38</v>
      </c>
      <c r="L33" s="43" t="str">
        <f t="shared" si="2"/>
        <v>lebend</v>
      </c>
      <c r="M33" s="52" t="s">
        <v>235</v>
      </c>
      <c r="N33" s="52" t="s">
        <v>230</v>
      </c>
      <c r="O33" s="52" t="s">
        <v>248</v>
      </c>
      <c r="P33" s="54">
        <v>41461</v>
      </c>
      <c r="Q33" s="52" t="s">
        <v>249</v>
      </c>
      <c r="R33" s="52" t="s">
        <v>250</v>
      </c>
      <c r="S33" s="52" t="s">
        <v>109</v>
      </c>
      <c r="T33" s="43">
        <f t="shared" si="3"/>
        <v>2</v>
      </c>
      <c r="U33" s="55" t="s">
        <v>251</v>
      </c>
      <c r="V33" s="45" t="str">
        <f t="shared" ca="1" si="4"/>
        <v>OK</v>
      </c>
      <c r="X33" s="46" t="str">
        <f t="shared" si="5"/>
        <v>Lukas Brenneke</v>
      </c>
      <c r="Y33" s="46" t="str">
        <f t="shared" si="6"/>
        <v>P-26 · Lukas Brenneke</v>
      </c>
      <c r="Z33" s="46" t="str">
        <f t="shared" si="7"/>
        <v>P-22</v>
      </c>
      <c r="AA33" s="46" t="str">
        <f t="shared" si="8"/>
        <v>P-23</v>
      </c>
      <c r="AB33" s="47">
        <f t="shared" si="9"/>
        <v>22317</v>
      </c>
      <c r="AC33" s="47">
        <f t="shared" si="10"/>
        <v>23698</v>
      </c>
      <c r="AD33" s="46" t="str">
        <f t="shared" si="11"/>
        <v>männlich</v>
      </c>
      <c r="AE33" s="46" t="str">
        <f t="shared" si="12"/>
        <v>weiblich</v>
      </c>
    </row>
    <row r="34" spans="1:31" ht="15.75" customHeight="1" x14ac:dyDescent="0.25">
      <c r="A34" s="38">
        <f t="shared" si="0"/>
        <v>27</v>
      </c>
      <c r="B34" s="39" t="s">
        <v>252</v>
      </c>
      <c r="C34" s="40" t="s">
        <v>253</v>
      </c>
      <c r="D34" s="41" t="s">
        <v>102</v>
      </c>
      <c r="E34" s="40" t="s">
        <v>254</v>
      </c>
      <c r="F34" s="38" t="s">
        <v>113</v>
      </c>
      <c r="G34" s="42">
        <v>33145</v>
      </c>
      <c r="H34" s="40" t="s">
        <v>255</v>
      </c>
      <c r="I34" s="42"/>
      <c r="J34" s="40"/>
      <c r="K34" s="43">
        <f t="shared" ca="1" si="1"/>
        <v>35</v>
      </c>
      <c r="L34" s="43" t="str">
        <f t="shared" si="2"/>
        <v>lebend</v>
      </c>
      <c r="M34" s="40"/>
      <c r="N34" s="40"/>
      <c r="O34" s="40" t="s">
        <v>7</v>
      </c>
      <c r="P34" s="42">
        <v>41461</v>
      </c>
      <c r="Q34" s="40" t="s">
        <v>256</v>
      </c>
      <c r="R34" s="40" t="s">
        <v>250</v>
      </c>
      <c r="S34" s="40" t="s">
        <v>145</v>
      </c>
      <c r="T34" s="43">
        <f t="shared" si="3"/>
        <v>2</v>
      </c>
      <c r="U34" s="44" t="s">
        <v>257</v>
      </c>
      <c r="V34" s="45" t="str">
        <f t="shared" ca="1" si="4"/>
        <v>OK</v>
      </c>
      <c r="X34" s="46" t="str">
        <f t="shared" si="5"/>
        <v>Nadine Brenneke geb. Ehlert</v>
      </c>
      <c r="Y34" s="46" t="str">
        <f t="shared" si="6"/>
        <v>P-27 · Nadine Brenneke</v>
      </c>
      <c r="Z34" s="46" t="str">
        <f t="shared" si="7"/>
        <v/>
      </c>
      <c r="AA34" s="46" t="str">
        <f t="shared" si="8"/>
        <v/>
      </c>
      <c r="AB34" s="47" t="str">
        <f t="shared" si="9"/>
        <v/>
      </c>
      <c r="AC34" s="47" t="str">
        <f t="shared" si="10"/>
        <v/>
      </c>
      <c r="AD34" s="46" t="str">
        <f t="shared" si="11"/>
        <v/>
      </c>
      <c r="AE34" s="46" t="str">
        <f t="shared" si="12"/>
        <v/>
      </c>
    </row>
    <row r="35" spans="1:31" ht="15.75" customHeight="1" x14ac:dyDescent="0.25">
      <c r="A35" s="50">
        <f t="shared" si="0"/>
        <v>28</v>
      </c>
      <c r="B35" s="51" t="s">
        <v>258</v>
      </c>
      <c r="C35" s="52" t="s">
        <v>259</v>
      </c>
      <c r="D35" s="53" t="s">
        <v>260</v>
      </c>
      <c r="E35" s="52" t="s">
        <v>102</v>
      </c>
      <c r="F35" s="50" t="s">
        <v>113</v>
      </c>
      <c r="G35" s="54">
        <v>33574</v>
      </c>
      <c r="H35" s="52" t="s">
        <v>160</v>
      </c>
      <c r="I35" s="54"/>
      <c r="J35" s="52"/>
      <c r="K35" s="43">
        <f t="shared" ca="1" si="1"/>
        <v>34</v>
      </c>
      <c r="L35" s="43" t="str">
        <f t="shared" si="2"/>
        <v>lebend</v>
      </c>
      <c r="M35" s="52" t="s">
        <v>235</v>
      </c>
      <c r="N35" s="52" t="s">
        <v>230</v>
      </c>
      <c r="O35" s="52" t="s">
        <v>261</v>
      </c>
      <c r="P35" s="54">
        <v>43238</v>
      </c>
      <c r="Q35" s="52" t="s">
        <v>262</v>
      </c>
      <c r="R35" s="52" t="s">
        <v>263</v>
      </c>
      <c r="S35" s="52" t="s">
        <v>138</v>
      </c>
      <c r="T35" s="43">
        <f t="shared" si="3"/>
        <v>1</v>
      </c>
      <c r="U35" s="55" t="s">
        <v>264</v>
      </c>
      <c r="V35" s="45" t="str">
        <f t="shared" ca="1" si="4"/>
        <v>OK</v>
      </c>
      <c r="X35" s="46" t="str">
        <f t="shared" si="5"/>
        <v>Katharina Vogt geb. Brenneke</v>
      </c>
      <c r="Y35" s="46" t="str">
        <f t="shared" si="6"/>
        <v>P-28 · Katharina Vogt</v>
      </c>
      <c r="Z35" s="46" t="str">
        <f t="shared" si="7"/>
        <v>P-22</v>
      </c>
      <c r="AA35" s="46" t="str">
        <f t="shared" si="8"/>
        <v>P-23</v>
      </c>
      <c r="AB35" s="47">
        <f t="shared" si="9"/>
        <v>22317</v>
      </c>
      <c r="AC35" s="47">
        <f t="shared" si="10"/>
        <v>23698</v>
      </c>
      <c r="AD35" s="46" t="str">
        <f t="shared" si="11"/>
        <v>männlich</v>
      </c>
      <c r="AE35" s="46" t="str">
        <f t="shared" si="12"/>
        <v>weiblich</v>
      </c>
    </row>
    <row r="36" spans="1:31" ht="15.75" customHeight="1" x14ac:dyDescent="0.25">
      <c r="A36" s="38">
        <f t="shared" si="0"/>
        <v>29</v>
      </c>
      <c r="B36" s="39" t="s">
        <v>265</v>
      </c>
      <c r="C36" s="40" t="s">
        <v>266</v>
      </c>
      <c r="D36" s="41" t="s">
        <v>260</v>
      </c>
      <c r="E36" s="40"/>
      <c r="F36" s="38" t="s">
        <v>103</v>
      </c>
      <c r="G36" s="42">
        <v>32670</v>
      </c>
      <c r="H36" s="40" t="s">
        <v>263</v>
      </c>
      <c r="I36" s="42"/>
      <c r="J36" s="40"/>
      <c r="K36" s="43">
        <f t="shared" ca="1" si="1"/>
        <v>37</v>
      </c>
      <c r="L36" s="43" t="str">
        <f t="shared" si="2"/>
        <v>lebend</v>
      </c>
      <c r="M36" s="40"/>
      <c r="N36" s="40"/>
      <c r="O36" s="40" t="s">
        <v>267</v>
      </c>
      <c r="P36" s="42">
        <v>43238</v>
      </c>
      <c r="Q36" s="40" t="s">
        <v>268</v>
      </c>
      <c r="R36" s="40" t="s">
        <v>263</v>
      </c>
      <c r="S36" s="40" t="s">
        <v>145</v>
      </c>
      <c r="T36" s="43">
        <f t="shared" si="3"/>
        <v>1</v>
      </c>
      <c r="U36" s="44" t="s">
        <v>257</v>
      </c>
      <c r="V36" s="45" t="str">
        <f t="shared" ca="1" si="4"/>
        <v>OK</v>
      </c>
      <c r="X36" s="46" t="str">
        <f t="shared" si="5"/>
        <v>Daniel Vogt</v>
      </c>
      <c r="Y36" s="46" t="str">
        <f t="shared" si="6"/>
        <v>P-29 · Daniel Vogt</v>
      </c>
      <c r="Z36" s="46" t="str">
        <f t="shared" si="7"/>
        <v/>
      </c>
      <c r="AA36" s="46" t="str">
        <f t="shared" si="8"/>
        <v/>
      </c>
      <c r="AB36" s="47" t="str">
        <f t="shared" si="9"/>
        <v/>
      </c>
      <c r="AC36" s="47" t="str">
        <f t="shared" si="10"/>
        <v/>
      </c>
      <c r="AD36" s="46" t="str">
        <f t="shared" si="11"/>
        <v/>
      </c>
      <c r="AE36" s="46" t="str">
        <f t="shared" si="12"/>
        <v/>
      </c>
    </row>
    <row r="37" spans="1:31" ht="15.75" customHeight="1" x14ac:dyDescent="0.25">
      <c r="A37" s="50">
        <f t="shared" si="0"/>
        <v>30</v>
      </c>
      <c r="B37" s="51" t="s">
        <v>269</v>
      </c>
      <c r="C37" s="52" t="s">
        <v>270</v>
      </c>
      <c r="D37" s="53" t="s">
        <v>102</v>
      </c>
      <c r="E37" s="52"/>
      <c r="F37" s="50" t="s">
        <v>103</v>
      </c>
      <c r="G37" s="54">
        <v>42481</v>
      </c>
      <c r="H37" s="52" t="s">
        <v>250</v>
      </c>
      <c r="I37" s="54"/>
      <c r="J37" s="52"/>
      <c r="K37" s="43">
        <f t="shared" ca="1" si="1"/>
        <v>10</v>
      </c>
      <c r="L37" s="43" t="str">
        <f t="shared" si="2"/>
        <v>lebend</v>
      </c>
      <c r="M37" s="52" t="s">
        <v>7</v>
      </c>
      <c r="N37" s="52" t="s">
        <v>248</v>
      </c>
      <c r="O37" s="52"/>
      <c r="P37" s="54"/>
      <c r="Q37" s="52" t="s">
        <v>271</v>
      </c>
      <c r="R37" s="52" t="s">
        <v>250</v>
      </c>
      <c r="S37" s="52" t="s">
        <v>130</v>
      </c>
      <c r="T37" s="43">
        <f t="shared" si="3"/>
        <v>0</v>
      </c>
      <c r="U37" s="55"/>
      <c r="V37" s="45" t="str">
        <f t="shared" ca="1" si="4"/>
        <v>OK</v>
      </c>
      <c r="X37" s="46" t="str">
        <f t="shared" si="5"/>
        <v>Jonas Brenneke</v>
      </c>
      <c r="Y37" s="46" t="str">
        <f t="shared" si="6"/>
        <v>P-30 · Jonas Brenneke</v>
      </c>
      <c r="Z37" s="46" t="str">
        <f t="shared" si="7"/>
        <v>P-26</v>
      </c>
      <c r="AA37" s="46" t="str">
        <f t="shared" si="8"/>
        <v>P-27</v>
      </c>
      <c r="AB37" s="47">
        <f t="shared" si="9"/>
        <v>32216</v>
      </c>
      <c r="AC37" s="47">
        <f t="shared" si="10"/>
        <v>33145</v>
      </c>
      <c r="AD37" s="46" t="str">
        <f t="shared" si="11"/>
        <v>männlich</v>
      </c>
      <c r="AE37" s="46" t="str">
        <f t="shared" si="12"/>
        <v>weiblich</v>
      </c>
    </row>
    <row r="38" spans="1:31" ht="15.75" customHeight="1" x14ac:dyDescent="0.25">
      <c r="A38" s="38">
        <f t="shared" si="0"/>
        <v>31</v>
      </c>
      <c r="B38" s="39" t="s">
        <v>272</v>
      </c>
      <c r="C38" s="40" t="s">
        <v>273</v>
      </c>
      <c r="D38" s="41" t="s">
        <v>102</v>
      </c>
      <c r="E38" s="40"/>
      <c r="F38" s="38" t="s">
        <v>113</v>
      </c>
      <c r="G38" s="42">
        <v>43690</v>
      </c>
      <c r="H38" s="40" t="s">
        <v>250</v>
      </c>
      <c r="I38" s="42"/>
      <c r="J38" s="40"/>
      <c r="K38" s="43">
        <f t="shared" ca="1" si="1"/>
        <v>6</v>
      </c>
      <c r="L38" s="43" t="str">
        <f t="shared" si="2"/>
        <v>lebend</v>
      </c>
      <c r="M38" s="40" t="s">
        <v>7</v>
      </c>
      <c r="N38" s="40" t="s">
        <v>248</v>
      </c>
      <c r="O38" s="40"/>
      <c r="P38" s="42"/>
      <c r="Q38" s="40"/>
      <c r="R38" s="40" t="s">
        <v>250</v>
      </c>
      <c r="S38" s="40" t="s">
        <v>130</v>
      </c>
      <c r="T38" s="43">
        <f t="shared" si="3"/>
        <v>0</v>
      </c>
      <c r="U38" s="44"/>
      <c r="V38" s="45" t="str">
        <f t="shared" ca="1" si="4"/>
        <v>OK</v>
      </c>
      <c r="X38" s="46" t="str">
        <f t="shared" si="5"/>
        <v>Mia Brenneke</v>
      </c>
      <c r="Y38" s="46" t="str">
        <f t="shared" si="6"/>
        <v>P-31 · Mia Brenneke</v>
      </c>
      <c r="Z38" s="46" t="str">
        <f t="shared" si="7"/>
        <v>P-26</v>
      </c>
      <c r="AA38" s="46" t="str">
        <f t="shared" si="8"/>
        <v>P-27</v>
      </c>
      <c r="AB38" s="47">
        <f t="shared" si="9"/>
        <v>32216</v>
      </c>
      <c r="AC38" s="47">
        <f t="shared" si="10"/>
        <v>33145</v>
      </c>
      <c r="AD38" s="46" t="str">
        <f t="shared" si="11"/>
        <v>männlich</v>
      </c>
      <c r="AE38" s="46" t="str">
        <f t="shared" si="12"/>
        <v>weiblich</v>
      </c>
    </row>
    <row r="39" spans="1:31" ht="15.75" customHeight="1" x14ac:dyDescent="0.25">
      <c r="A39" s="50">
        <f t="shared" si="0"/>
        <v>32</v>
      </c>
      <c r="B39" s="51" t="s">
        <v>274</v>
      </c>
      <c r="C39" s="52" t="s">
        <v>275</v>
      </c>
      <c r="D39" s="53" t="s">
        <v>260</v>
      </c>
      <c r="E39" s="52"/>
      <c r="F39" s="50" t="s">
        <v>103</v>
      </c>
      <c r="G39" s="54">
        <v>44234</v>
      </c>
      <c r="H39" s="52" t="s">
        <v>263</v>
      </c>
      <c r="I39" s="54"/>
      <c r="J39" s="52"/>
      <c r="K39" s="43">
        <f t="shared" ca="1" si="1"/>
        <v>5</v>
      </c>
      <c r="L39" s="43" t="str">
        <f t="shared" si="2"/>
        <v>lebend</v>
      </c>
      <c r="M39" s="52" t="s">
        <v>261</v>
      </c>
      <c r="N39" s="52" t="s">
        <v>267</v>
      </c>
      <c r="O39" s="52"/>
      <c r="P39" s="54"/>
      <c r="Q39" s="52"/>
      <c r="R39" s="52" t="s">
        <v>263</v>
      </c>
      <c r="S39" s="52" t="s">
        <v>130</v>
      </c>
      <c r="T39" s="43">
        <f t="shared" si="3"/>
        <v>0</v>
      </c>
      <c r="U39" s="55"/>
      <c r="V39" s="45" t="str">
        <f t="shared" ca="1" si="4"/>
        <v>OK</v>
      </c>
      <c r="X39" s="46" t="str">
        <f t="shared" si="5"/>
        <v>Emil Vogt</v>
      </c>
      <c r="Y39" s="46" t="str">
        <f t="shared" si="6"/>
        <v>P-32 · Emil Vogt</v>
      </c>
      <c r="Z39" s="46" t="str">
        <f t="shared" si="7"/>
        <v>P-29</v>
      </c>
      <c r="AA39" s="46" t="str">
        <f t="shared" si="8"/>
        <v>P-28</v>
      </c>
      <c r="AB39" s="47">
        <f t="shared" si="9"/>
        <v>32670</v>
      </c>
      <c r="AC39" s="47">
        <f t="shared" si="10"/>
        <v>33574</v>
      </c>
      <c r="AD39" s="46" t="str">
        <f t="shared" si="11"/>
        <v>männlich</v>
      </c>
      <c r="AE39" s="46" t="str">
        <f t="shared" si="12"/>
        <v>weiblich</v>
      </c>
    </row>
    <row r="40" spans="1:31" ht="15.75" customHeight="1" x14ac:dyDescent="0.25">
      <c r="A40" s="38" t="str">
        <f t="shared" si="0"/>
        <v/>
      </c>
      <c r="B40" s="39"/>
      <c r="C40" s="40"/>
      <c r="D40" s="41"/>
      <c r="E40" s="40"/>
      <c r="F40" s="38"/>
      <c r="G40" s="42"/>
      <c r="H40" s="40"/>
      <c r="I40" s="42"/>
      <c r="J40" s="40"/>
      <c r="K40" s="43" t="str">
        <f t="shared" ca="1" si="1"/>
        <v/>
      </c>
      <c r="L40" s="43" t="str">
        <f t="shared" si="2"/>
        <v/>
      </c>
      <c r="M40" s="40"/>
      <c r="N40" s="40"/>
      <c r="O40" s="40"/>
      <c r="P40" s="42"/>
      <c r="Q40" s="40"/>
      <c r="R40" s="40"/>
      <c r="S40" s="40"/>
      <c r="T40" s="43" t="str">
        <f t="shared" si="3"/>
        <v/>
      </c>
      <c r="U40" s="44"/>
      <c r="V40" s="45" t="str">
        <f t="shared" ca="1" si="4"/>
        <v/>
      </c>
      <c r="X40" s="46" t="str">
        <f t="shared" si="5"/>
        <v/>
      </c>
      <c r="Y40" s="46" t="str">
        <f t="shared" si="6"/>
        <v/>
      </c>
      <c r="Z40" s="46" t="str">
        <f t="shared" si="7"/>
        <v/>
      </c>
      <c r="AA40" s="46" t="str">
        <f t="shared" si="8"/>
        <v/>
      </c>
      <c r="AB40" s="47" t="str">
        <f t="shared" si="9"/>
        <v/>
      </c>
      <c r="AC40" s="47" t="str">
        <f t="shared" si="10"/>
        <v/>
      </c>
      <c r="AD40" s="46" t="str">
        <f t="shared" si="11"/>
        <v/>
      </c>
      <c r="AE40" s="46" t="str">
        <f t="shared" si="12"/>
        <v/>
      </c>
    </row>
    <row r="41" spans="1:31" ht="15.75" customHeight="1" x14ac:dyDescent="0.25">
      <c r="A41" s="50" t="str">
        <f t="shared" si="0"/>
        <v/>
      </c>
      <c r="B41" s="51"/>
      <c r="C41" s="52"/>
      <c r="D41" s="53"/>
      <c r="E41" s="52"/>
      <c r="F41" s="50"/>
      <c r="G41" s="54"/>
      <c r="H41" s="52"/>
      <c r="I41" s="54"/>
      <c r="J41" s="52"/>
      <c r="K41" s="43" t="str">
        <f t="shared" ca="1" si="1"/>
        <v/>
      </c>
      <c r="L41" s="43" t="str">
        <f t="shared" si="2"/>
        <v/>
      </c>
      <c r="M41" s="52"/>
      <c r="N41" s="52"/>
      <c r="O41" s="52"/>
      <c r="P41" s="54"/>
      <c r="Q41" s="52"/>
      <c r="R41" s="52"/>
      <c r="S41" s="52"/>
      <c r="T41" s="43" t="str">
        <f t="shared" si="3"/>
        <v/>
      </c>
      <c r="U41" s="55"/>
      <c r="V41" s="45" t="str">
        <f t="shared" ca="1" si="4"/>
        <v/>
      </c>
      <c r="X41" s="46" t="str">
        <f t="shared" si="5"/>
        <v/>
      </c>
      <c r="Y41" s="46" t="str">
        <f t="shared" si="6"/>
        <v/>
      </c>
      <c r="Z41" s="46" t="str">
        <f t="shared" si="7"/>
        <v/>
      </c>
      <c r="AA41" s="46" t="str">
        <f t="shared" si="8"/>
        <v/>
      </c>
      <c r="AB41" s="47" t="str">
        <f t="shared" si="9"/>
        <v/>
      </c>
      <c r="AC41" s="47" t="str">
        <f t="shared" si="10"/>
        <v/>
      </c>
      <c r="AD41" s="46" t="str">
        <f t="shared" si="11"/>
        <v/>
      </c>
      <c r="AE41" s="46" t="str">
        <f t="shared" si="12"/>
        <v/>
      </c>
    </row>
    <row r="42" spans="1:31" ht="15.75" customHeight="1" x14ac:dyDescent="0.25">
      <c r="A42" s="38" t="str">
        <f t="shared" si="0"/>
        <v/>
      </c>
      <c r="B42" s="39"/>
      <c r="C42" s="40"/>
      <c r="D42" s="41"/>
      <c r="E42" s="40"/>
      <c r="F42" s="38"/>
      <c r="G42" s="42"/>
      <c r="H42" s="40"/>
      <c r="I42" s="42"/>
      <c r="J42" s="40"/>
      <c r="K42" s="43" t="str">
        <f t="shared" ca="1" si="1"/>
        <v/>
      </c>
      <c r="L42" s="43" t="str">
        <f t="shared" si="2"/>
        <v/>
      </c>
      <c r="M42" s="40"/>
      <c r="N42" s="40"/>
      <c r="O42" s="40"/>
      <c r="P42" s="42"/>
      <c r="Q42" s="40"/>
      <c r="R42" s="40"/>
      <c r="S42" s="40"/>
      <c r="T42" s="43" t="str">
        <f t="shared" si="3"/>
        <v/>
      </c>
      <c r="U42" s="44"/>
      <c r="V42" s="45" t="str">
        <f t="shared" ca="1" si="4"/>
        <v/>
      </c>
      <c r="X42" s="46" t="str">
        <f t="shared" si="5"/>
        <v/>
      </c>
      <c r="Y42" s="46" t="str">
        <f t="shared" si="6"/>
        <v/>
      </c>
      <c r="Z42" s="46" t="str">
        <f t="shared" si="7"/>
        <v/>
      </c>
      <c r="AA42" s="46" t="str">
        <f t="shared" si="8"/>
        <v/>
      </c>
      <c r="AB42" s="47" t="str">
        <f t="shared" si="9"/>
        <v/>
      </c>
      <c r="AC42" s="47" t="str">
        <f t="shared" si="10"/>
        <v/>
      </c>
      <c r="AD42" s="46" t="str">
        <f t="shared" si="11"/>
        <v/>
      </c>
      <c r="AE42" s="46" t="str">
        <f t="shared" si="12"/>
        <v/>
      </c>
    </row>
    <row r="43" spans="1:31" ht="15.75" customHeight="1" x14ac:dyDescent="0.25">
      <c r="A43" s="50" t="str">
        <f t="shared" si="0"/>
        <v/>
      </c>
      <c r="B43" s="51"/>
      <c r="C43" s="52"/>
      <c r="D43" s="53"/>
      <c r="E43" s="52"/>
      <c r="F43" s="50"/>
      <c r="G43" s="54"/>
      <c r="H43" s="52"/>
      <c r="I43" s="54"/>
      <c r="J43" s="52"/>
      <c r="K43" s="43" t="str">
        <f t="shared" ca="1" si="1"/>
        <v/>
      </c>
      <c r="L43" s="43" t="str">
        <f t="shared" si="2"/>
        <v/>
      </c>
      <c r="M43" s="52"/>
      <c r="N43" s="52"/>
      <c r="O43" s="52"/>
      <c r="P43" s="54"/>
      <c r="Q43" s="52"/>
      <c r="R43" s="52"/>
      <c r="S43" s="52"/>
      <c r="T43" s="43" t="str">
        <f t="shared" si="3"/>
        <v/>
      </c>
      <c r="U43" s="55"/>
      <c r="V43" s="45" t="str">
        <f t="shared" ca="1" si="4"/>
        <v/>
      </c>
      <c r="X43" s="46" t="str">
        <f t="shared" si="5"/>
        <v/>
      </c>
      <c r="Y43" s="46" t="str">
        <f t="shared" si="6"/>
        <v/>
      </c>
      <c r="Z43" s="46" t="str">
        <f t="shared" si="7"/>
        <v/>
      </c>
      <c r="AA43" s="46" t="str">
        <f t="shared" si="8"/>
        <v/>
      </c>
      <c r="AB43" s="47" t="str">
        <f t="shared" si="9"/>
        <v/>
      </c>
      <c r="AC43" s="47" t="str">
        <f t="shared" si="10"/>
        <v/>
      </c>
      <c r="AD43" s="46" t="str">
        <f t="shared" si="11"/>
        <v/>
      </c>
      <c r="AE43" s="46" t="str">
        <f t="shared" si="12"/>
        <v/>
      </c>
    </row>
    <row r="44" spans="1:31" ht="15.75" customHeight="1" x14ac:dyDescent="0.25">
      <c r="A44" s="38" t="str">
        <f t="shared" si="0"/>
        <v/>
      </c>
      <c r="B44" s="39"/>
      <c r="C44" s="40"/>
      <c r="D44" s="41"/>
      <c r="E44" s="40"/>
      <c r="F44" s="38"/>
      <c r="G44" s="42"/>
      <c r="H44" s="40"/>
      <c r="I44" s="42"/>
      <c r="J44" s="40"/>
      <c r="K44" s="43" t="str">
        <f t="shared" ca="1" si="1"/>
        <v/>
      </c>
      <c r="L44" s="43" t="str">
        <f t="shared" si="2"/>
        <v/>
      </c>
      <c r="M44" s="40"/>
      <c r="N44" s="40"/>
      <c r="O44" s="40"/>
      <c r="P44" s="42"/>
      <c r="Q44" s="40"/>
      <c r="R44" s="40"/>
      <c r="S44" s="40"/>
      <c r="T44" s="43" t="str">
        <f t="shared" si="3"/>
        <v/>
      </c>
      <c r="U44" s="44"/>
      <c r="V44" s="45" t="str">
        <f t="shared" ca="1" si="4"/>
        <v/>
      </c>
      <c r="X44" s="46" t="str">
        <f t="shared" si="5"/>
        <v/>
      </c>
      <c r="Y44" s="46" t="str">
        <f t="shared" si="6"/>
        <v/>
      </c>
      <c r="Z44" s="46" t="str">
        <f t="shared" si="7"/>
        <v/>
      </c>
      <c r="AA44" s="46" t="str">
        <f t="shared" si="8"/>
        <v/>
      </c>
      <c r="AB44" s="47" t="str">
        <f t="shared" si="9"/>
        <v/>
      </c>
      <c r="AC44" s="47" t="str">
        <f t="shared" si="10"/>
        <v/>
      </c>
      <c r="AD44" s="46" t="str">
        <f t="shared" si="11"/>
        <v/>
      </c>
      <c r="AE44" s="46" t="str">
        <f t="shared" si="12"/>
        <v/>
      </c>
    </row>
    <row r="45" spans="1:31" ht="15.75" customHeight="1" x14ac:dyDescent="0.25">
      <c r="A45" s="50" t="str">
        <f t="shared" si="0"/>
        <v/>
      </c>
      <c r="B45" s="51"/>
      <c r="C45" s="52"/>
      <c r="D45" s="53"/>
      <c r="E45" s="52"/>
      <c r="F45" s="50"/>
      <c r="G45" s="54"/>
      <c r="H45" s="52"/>
      <c r="I45" s="54"/>
      <c r="J45" s="52"/>
      <c r="K45" s="43" t="str">
        <f t="shared" ca="1" si="1"/>
        <v/>
      </c>
      <c r="L45" s="43" t="str">
        <f t="shared" si="2"/>
        <v/>
      </c>
      <c r="M45" s="52"/>
      <c r="N45" s="52"/>
      <c r="O45" s="52"/>
      <c r="P45" s="54"/>
      <c r="Q45" s="52"/>
      <c r="R45" s="52"/>
      <c r="S45" s="52"/>
      <c r="T45" s="43" t="str">
        <f t="shared" si="3"/>
        <v/>
      </c>
      <c r="U45" s="55"/>
      <c r="V45" s="45" t="str">
        <f t="shared" ca="1" si="4"/>
        <v/>
      </c>
      <c r="X45" s="46" t="str">
        <f t="shared" si="5"/>
        <v/>
      </c>
      <c r="Y45" s="46" t="str">
        <f t="shared" si="6"/>
        <v/>
      </c>
      <c r="Z45" s="46" t="str">
        <f t="shared" si="7"/>
        <v/>
      </c>
      <c r="AA45" s="46" t="str">
        <f t="shared" si="8"/>
        <v/>
      </c>
      <c r="AB45" s="47" t="str">
        <f t="shared" si="9"/>
        <v/>
      </c>
      <c r="AC45" s="47" t="str">
        <f t="shared" si="10"/>
        <v/>
      </c>
      <c r="AD45" s="46" t="str">
        <f t="shared" si="11"/>
        <v/>
      </c>
      <c r="AE45" s="46" t="str">
        <f t="shared" si="12"/>
        <v/>
      </c>
    </row>
    <row r="46" spans="1:31" ht="15.75" customHeight="1" x14ac:dyDescent="0.25">
      <c r="A46" s="38" t="str">
        <f t="shared" si="0"/>
        <v/>
      </c>
      <c r="B46" s="39"/>
      <c r="C46" s="40"/>
      <c r="D46" s="41"/>
      <c r="E46" s="40"/>
      <c r="F46" s="38"/>
      <c r="G46" s="42"/>
      <c r="H46" s="40"/>
      <c r="I46" s="42"/>
      <c r="J46" s="40"/>
      <c r="K46" s="43" t="str">
        <f t="shared" ca="1" si="1"/>
        <v/>
      </c>
      <c r="L46" s="43" t="str">
        <f t="shared" si="2"/>
        <v/>
      </c>
      <c r="M46" s="40"/>
      <c r="N46" s="40"/>
      <c r="O46" s="40"/>
      <c r="P46" s="42"/>
      <c r="Q46" s="40"/>
      <c r="R46" s="40"/>
      <c r="S46" s="40"/>
      <c r="T46" s="43" t="str">
        <f t="shared" si="3"/>
        <v/>
      </c>
      <c r="U46" s="44"/>
      <c r="V46" s="45" t="str">
        <f t="shared" ca="1" si="4"/>
        <v/>
      </c>
      <c r="X46" s="46" t="str">
        <f t="shared" si="5"/>
        <v/>
      </c>
      <c r="Y46" s="46" t="str">
        <f t="shared" si="6"/>
        <v/>
      </c>
      <c r="Z46" s="46" t="str">
        <f t="shared" si="7"/>
        <v/>
      </c>
      <c r="AA46" s="46" t="str">
        <f t="shared" si="8"/>
        <v/>
      </c>
      <c r="AB46" s="47" t="str">
        <f t="shared" si="9"/>
        <v/>
      </c>
      <c r="AC46" s="47" t="str">
        <f t="shared" si="10"/>
        <v/>
      </c>
      <c r="AD46" s="46" t="str">
        <f t="shared" si="11"/>
        <v/>
      </c>
      <c r="AE46" s="46" t="str">
        <f t="shared" si="12"/>
        <v/>
      </c>
    </row>
    <row r="47" spans="1:31" ht="15.75" customHeight="1" x14ac:dyDescent="0.25">
      <c r="A47" s="50" t="str">
        <f t="shared" si="0"/>
        <v/>
      </c>
      <c r="B47" s="51"/>
      <c r="C47" s="52"/>
      <c r="D47" s="53"/>
      <c r="E47" s="52"/>
      <c r="F47" s="50"/>
      <c r="G47" s="54"/>
      <c r="H47" s="52"/>
      <c r="I47" s="54"/>
      <c r="J47" s="52"/>
      <c r="K47" s="43" t="str">
        <f t="shared" ca="1" si="1"/>
        <v/>
      </c>
      <c r="L47" s="43" t="str">
        <f t="shared" si="2"/>
        <v/>
      </c>
      <c r="M47" s="52"/>
      <c r="N47" s="52"/>
      <c r="O47" s="52"/>
      <c r="P47" s="54"/>
      <c r="Q47" s="52"/>
      <c r="R47" s="52"/>
      <c r="S47" s="52"/>
      <c r="T47" s="43" t="str">
        <f t="shared" si="3"/>
        <v/>
      </c>
      <c r="U47" s="55"/>
      <c r="V47" s="45" t="str">
        <f t="shared" ca="1" si="4"/>
        <v/>
      </c>
      <c r="X47" s="46" t="str">
        <f t="shared" si="5"/>
        <v/>
      </c>
      <c r="Y47" s="46" t="str">
        <f t="shared" si="6"/>
        <v/>
      </c>
      <c r="Z47" s="46" t="str">
        <f t="shared" si="7"/>
        <v/>
      </c>
      <c r="AA47" s="46" t="str">
        <f t="shared" si="8"/>
        <v/>
      </c>
      <c r="AB47" s="47" t="str">
        <f t="shared" si="9"/>
        <v/>
      </c>
      <c r="AC47" s="47" t="str">
        <f t="shared" si="10"/>
        <v/>
      </c>
      <c r="AD47" s="46" t="str">
        <f t="shared" si="11"/>
        <v/>
      </c>
      <c r="AE47" s="46" t="str">
        <f t="shared" si="12"/>
        <v/>
      </c>
    </row>
    <row r="48" spans="1:31" ht="21.75" customHeight="1" x14ac:dyDescent="0.25">
      <c r="A48" s="1" t="str">
        <f ca="1">"Erfasste Personen: "&amp;COUNTIF($B$8:$B$47,"?*")&amp;"      lebend: "&amp;COUNTIF($L$8:$L$47,"lebend")&amp;"      verstorben: "&amp;COUNTIF($L$8:$L$47,"verstorben")&amp;"      offene Prüfhinweise: "&amp;COUNTIFS($B$8:$B$47,"?*",$V$8:$V$47,"&lt;&gt;OK")</f>
        <v>Erfasste Personen: 32      lebend: 12      verstorben: 19      offene Prüfhinweise: 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</sheetData>
  <autoFilter ref="A7:V47" xr:uid="{00000000-0009-0000-0000-000001000000}"/>
  <mergeCells count="7">
    <mergeCell ref="AG6:AH6"/>
    <mergeCell ref="A48:V48"/>
    <mergeCell ref="A1:V1"/>
    <mergeCell ref="A2:V2"/>
    <mergeCell ref="A3:V3"/>
    <mergeCell ref="A5:V5"/>
    <mergeCell ref="X6:AE6"/>
  </mergeCells>
  <conditionalFormatting sqref="F8:F47">
    <cfRule type="cellIs" dxfId="5" priority="6" operator="equal">
      <formula>"männlich"</formula>
    </cfRule>
    <cfRule type="cellIs" dxfId="4" priority="7" operator="equal">
      <formula>"weiblich"</formula>
    </cfRule>
  </conditionalFormatting>
  <conditionalFormatting sqref="L8:L47">
    <cfRule type="cellIs" dxfId="3" priority="4" operator="equal">
      <formula>"verstorben"</formula>
    </cfRule>
    <cfRule type="cellIs" dxfId="2" priority="5" operator="equal">
      <formula>"lebend"</formula>
    </cfRule>
  </conditionalFormatting>
  <conditionalFormatting sqref="V8:V47">
    <cfRule type="expression" dxfId="1" priority="2">
      <formula>AND($V8&lt;&gt;"",$V8&lt;&gt;"OK")</formula>
    </cfRule>
    <cfRule type="cellIs" dxfId="0" priority="3" operator="equal">
      <formula>"OK"</formula>
    </cfRule>
  </conditionalFormatting>
  <dataValidations count="3">
    <dataValidation type="list" allowBlank="1" showErrorMessage="1" sqref="F8:F47" xr:uid="{00000000-0002-0000-0100-000000000000}">
      <formula1>ListeGeschlecht</formula1>
      <formula2>0</formula2>
    </dataValidation>
    <dataValidation type="list" allowBlank="1" showErrorMessage="1" sqref="S8:S47" xr:uid="{00000000-0002-0000-0100-000001000000}">
      <formula1>ListeLinie</formula1>
      <formula2>0</formula2>
    </dataValidation>
    <dataValidation type="list" allowBlank="1" showErrorMessage="1" sqref="M8:O47" xr:uid="{00000000-0002-0000-0100-000002000000}">
      <formula1>Personenauswahl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Stammbaum</vt:lpstr>
      <vt:lpstr>Personen</vt:lpstr>
      <vt:lpstr>Personen!Druckbereich</vt:lpstr>
      <vt:lpstr>Stammbaum!Druckbereich</vt:lpstr>
      <vt:lpstr>Personen!Drucktitel</vt:lpstr>
      <vt:lpstr>ListeGeschlecht</vt:lpstr>
      <vt:lpstr>ListeLinie</vt:lpstr>
      <vt:lpstr>Personenauswahl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2026-08-07T08:21:58Z</dcterms:created>
  <dcterms:modified xsi:type="dcterms:W3CDTF">2026-08-10T10:42:07Z</dcterms:modified>
  <dc:language>en-US</dc:language>
</cp:coreProperties>
</file>