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590CFBA3-4E5A-43E4-BF47-FAA0E72C4F34}" xr6:coauthVersionLast="47" xr6:coauthVersionMax="47" xr10:uidLastSave="{00000000-0000-0000-0000-000000000000}"/>
  <bookViews>
    <workbookView xWindow="1035" yWindow="1035" windowWidth="25500" windowHeight="13500" tabRatio="500" activeTab="1" xr2:uid="{00000000-000D-0000-FFFF-FFFF00000000}"/>
  </bookViews>
  <sheets>
    <sheet name="Teams" sheetId="1" r:id="rId1"/>
    <sheet name="Spielplan" sheetId="2" r:id="rId2"/>
    <sheet name="Gruppentabellen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8" i="3" l="1"/>
  <c r="B57" i="3"/>
  <c r="B56" i="3"/>
  <c r="B55" i="3"/>
  <c r="B52" i="3"/>
  <c r="B51" i="3"/>
  <c r="C51" i="3" s="1"/>
  <c r="B50" i="3"/>
  <c r="D49" i="3"/>
  <c r="B49" i="3"/>
  <c r="B46" i="3"/>
  <c r="B45" i="3"/>
  <c r="B44" i="3"/>
  <c r="C44" i="3" s="1"/>
  <c r="B43" i="3"/>
  <c r="B40" i="3"/>
  <c r="B39" i="3"/>
  <c r="B38" i="3"/>
  <c r="F38" i="3" s="1"/>
  <c r="B37" i="3"/>
  <c r="M45" i="2"/>
  <c r="M44" i="2"/>
  <c r="M43" i="2"/>
  <c r="M42" i="2"/>
  <c r="M41" i="2"/>
  <c r="M40" i="2"/>
  <c r="M39" i="2"/>
  <c r="M38" i="2"/>
  <c r="M34" i="2"/>
  <c r="L34" i="2"/>
  <c r="G34" i="2"/>
  <c r="F34" i="2"/>
  <c r="M33" i="2"/>
  <c r="G33" i="2"/>
  <c r="F33" i="2"/>
  <c r="L33" i="2" s="1"/>
  <c r="M32" i="2"/>
  <c r="L32" i="2"/>
  <c r="G32" i="2"/>
  <c r="F32" i="2"/>
  <c r="M31" i="2"/>
  <c r="L31" i="2"/>
  <c r="G31" i="2"/>
  <c r="H56" i="3" s="1"/>
  <c r="F31" i="2"/>
  <c r="M30" i="2"/>
  <c r="L30" i="2"/>
  <c r="G30" i="2"/>
  <c r="F30" i="2"/>
  <c r="C57" i="3" s="1"/>
  <c r="M29" i="2"/>
  <c r="G29" i="2"/>
  <c r="L29" i="2" s="1"/>
  <c r="F29" i="2"/>
  <c r="D55" i="3" s="1"/>
  <c r="M27" i="2"/>
  <c r="G27" i="2"/>
  <c r="F27" i="2"/>
  <c r="L27" i="2" s="1"/>
  <c r="M26" i="2"/>
  <c r="L26" i="2"/>
  <c r="G26" i="2"/>
  <c r="F26" i="2"/>
  <c r="M25" i="2"/>
  <c r="L25" i="2"/>
  <c r="G25" i="2"/>
  <c r="C49" i="3" s="1"/>
  <c r="F25" i="2"/>
  <c r="M24" i="2"/>
  <c r="L24" i="2"/>
  <c r="G24" i="2"/>
  <c r="F24" i="2"/>
  <c r="M23" i="2"/>
  <c r="G23" i="2"/>
  <c r="L23" i="2" s="1"/>
  <c r="F23" i="2"/>
  <c r="M22" i="2"/>
  <c r="G22" i="2"/>
  <c r="F22" i="2"/>
  <c r="F51" i="3" s="1"/>
  <c r="M20" i="2"/>
  <c r="L20" i="2"/>
  <c r="G20" i="2"/>
  <c r="F20" i="2"/>
  <c r="M19" i="2"/>
  <c r="L19" i="2"/>
  <c r="G19" i="2"/>
  <c r="H43" i="3" s="1"/>
  <c r="F19" i="2"/>
  <c r="M18" i="2"/>
  <c r="G18" i="2"/>
  <c r="F18" i="2"/>
  <c r="L18" i="2" s="1"/>
  <c r="M17" i="2"/>
  <c r="L17" i="2"/>
  <c r="G17" i="2"/>
  <c r="F17" i="2"/>
  <c r="M16" i="2"/>
  <c r="L16" i="2"/>
  <c r="G16" i="2"/>
  <c r="F16" i="2"/>
  <c r="M15" i="2"/>
  <c r="L15" i="2"/>
  <c r="G15" i="2"/>
  <c r="F15" i="2"/>
  <c r="H45" i="3" s="1"/>
  <c r="M13" i="2"/>
  <c r="G13" i="2"/>
  <c r="L13" i="2" s="1"/>
  <c r="F13" i="2"/>
  <c r="M12" i="2"/>
  <c r="G12" i="2"/>
  <c r="F12" i="2"/>
  <c r="L12" i="2" s="1"/>
  <c r="M11" i="2"/>
  <c r="L11" i="2"/>
  <c r="G11" i="2"/>
  <c r="F11" i="2"/>
  <c r="M10" i="2"/>
  <c r="G10" i="2"/>
  <c r="F10" i="2"/>
  <c r="L10" i="2" s="1"/>
  <c r="M9" i="2"/>
  <c r="L9" i="2"/>
  <c r="G9" i="2"/>
  <c r="F9" i="2"/>
  <c r="C39" i="3" s="1"/>
  <c r="M8" i="2"/>
  <c r="L8" i="2"/>
  <c r="G8" i="2"/>
  <c r="F8" i="2"/>
  <c r="C40" i="3" s="1"/>
  <c r="E40" i="3" l="1"/>
  <c r="F55" i="3"/>
  <c r="H38" i="3"/>
  <c r="F40" i="3"/>
  <c r="D44" i="3"/>
  <c r="G55" i="3"/>
  <c r="E57" i="3"/>
  <c r="E55" i="3"/>
  <c r="J55" i="3" s="1"/>
  <c r="G38" i="3"/>
  <c r="I38" i="3" s="1"/>
  <c r="H51" i="3"/>
  <c r="G40" i="3"/>
  <c r="E44" i="3"/>
  <c r="C46" i="3"/>
  <c r="H55" i="3"/>
  <c r="F57" i="3"/>
  <c r="D57" i="3"/>
  <c r="J57" i="3" s="1"/>
  <c r="K57" i="3" s="1"/>
  <c r="L22" i="2"/>
  <c r="H40" i="3"/>
  <c r="F44" i="3"/>
  <c r="D46" i="3"/>
  <c r="G57" i="3"/>
  <c r="I57" i="3" s="1"/>
  <c r="F45" i="3"/>
  <c r="G44" i="3"/>
  <c r="E46" i="3"/>
  <c r="C50" i="3"/>
  <c r="H57" i="3"/>
  <c r="C37" i="3"/>
  <c r="H44" i="3"/>
  <c r="F46" i="3"/>
  <c r="D50" i="3"/>
  <c r="D40" i="3"/>
  <c r="J40" i="3" s="1"/>
  <c r="G51" i="3"/>
  <c r="I51" i="3" s="1"/>
  <c r="D37" i="3"/>
  <c r="G46" i="3"/>
  <c r="I46" i="3" s="1"/>
  <c r="E50" i="3"/>
  <c r="C52" i="3"/>
  <c r="E37" i="3"/>
  <c r="F50" i="3"/>
  <c r="F37" i="3"/>
  <c r="D39" i="3"/>
  <c r="G50" i="3"/>
  <c r="E52" i="3"/>
  <c r="C56" i="3"/>
  <c r="G37" i="3"/>
  <c r="E39" i="3"/>
  <c r="C43" i="3"/>
  <c r="H50" i="3"/>
  <c r="F52" i="3"/>
  <c r="D56" i="3"/>
  <c r="H46" i="3"/>
  <c r="H37" i="3"/>
  <c r="F39" i="3"/>
  <c r="D43" i="3"/>
  <c r="J43" i="3" s="1"/>
  <c r="K43" i="3" s="1"/>
  <c r="G52" i="3"/>
  <c r="I52" i="3" s="1"/>
  <c r="E56" i="3"/>
  <c r="C58" i="3"/>
  <c r="D52" i="3"/>
  <c r="J52" i="3" s="1"/>
  <c r="K52" i="3" s="1"/>
  <c r="G39" i="3"/>
  <c r="I39" i="3" s="1"/>
  <c r="E43" i="3"/>
  <c r="C45" i="3"/>
  <c r="H52" i="3"/>
  <c r="F56" i="3"/>
  <c r="D58" i="3"/>
  <c r="J58" i="3" s="1"/>
  <c r="H39" i="3"/>
  <c r="F43" i="3"/>
  <c r="D45" i="3"/>
  <c r="G56" i="3"/>
  <c r="I56" i="3" s="1"/>
  <c r="E58" i="3"/>
  <c r="F58" i="3"/>
  <c r="G58" i="3"/>
  <c r="H58" i="3"/>
  <c r="E45" i="3"/>
  <c r="G45" i="3"/>
  <c r="I45" i="3" s="1"/>
  <c r="E49" i="3"/>
  <c r="J49" i="3" s="1"/>
  <c r="C38" i="3"/>
  <c r="F49" i="3"/>
  <c r="D51" i="3"/>
  <c r="J51" i="3" s="1"/>
  <c r="K51" i="3" s="1"/>
  <c r="D38" i="3"/>
  <c r="J38" i="3" s="1"/>
  <c r="K38" i="3" s="1"/>
  <c r="G49" i="3"/>
  <c r="E51" i="3"/>
  <c r="C55" i="3"/>
  <c r="G43" i="3"/>
  <c r="I43" i="3" s="1"/>
  <c r="E38" i="3"/>
  <c r="H49" i="3"/>
  <c r="K55" i="3" l="1"/>
  <c r="J37" i="3"/>
  <c r="J50" i="3"/>
  <c r="J45" i="3"/>
  <c r="K45" i="3" s="1"/>
  <c r="I55" i="3"/>
  <c r="I44" i="3"/>
  <c r="I40" i="3"/>
  <c r="K40" i="3" s="1"/>
  <c r="I58" i="3"/>
  <c r="K58" i="3" s="1"/>
  <c r="L58" i="3" s="1"/>
  <c r="I37" i="3"/>
  <c r="I50" i="3"/>
  <c r="J56" i="3"/>
  <c r="K56" i="3" s="1"/>
  <c r="J39" i="3"/>
  <c r="K39" i="3" s="1"/>
  <c r="J46" i="3"/>
  <c r="K46" i="3" s="1"/>
  <c r="J44" i="3"/>
  <c r="I49" i="3"/>
  <c r="K49" i="3" s="1"/>
  <c r="L57" i="3" l="1"/>
  <c r="K50" i="3"/>
  <c r="L50" i="3" s="1"/>
  <c r="K37" i="3"/>
  <c r="L56" i="3"/>
  <c r="L55" i="3"/>
  <c r="L39" i="3"/>
  <c r="K44" i="3"/>
  <c r="I31" i="3" l="1"/>
  <c r="H31" i="3"/>
  <c r="G31" i="3"/>
  <c r="C29" i="3"/>
  <c r="G39" i="2" s="1"/>
  <c r="F31" i="3"/>
  <c r="M28" i="3"/>
  <c r="C31" i="3"/>
  <c r="L28" i="3"/>
  <c r="K30" i="3"/>
  <c r="J30" i="3"/>
  <c r="H28" i="3"/>
  <c r="I30" i="3"/>
  <c r="G28" i="3"/>
  <c r="H30" i="3"/>
  <c r="F28" i="3"/>
  <c r="F30" i="3"/>
  <c r="G29" i="3"/>
  <c r="F29" i="3"/>
  <c r="I28" i="3"/>
  <c r="G30" i="3"/>
  <c r="C28" i="3"/>
  <c r="F41" i="2" s="1"/>
  <c r="M30" i="3"/>
  <c r="C30" i="3"/>
  <c r="K28" i="3"/>
  <c r="L30" i="3"/>
  <c r="M29" i="3"/>
  <c r="L29" i="3"/>
  <c r="M31" i="3"/>
  <c r="K29" i="3"/>
  <c r="J28" i="3"/>
  <c r="L31" i="3"/>
  <c r="J29" i="3"/>
  <c r="J31" i="3"/>
  <c r="H29" i="3"/>
  <c r="K31" i="3"/>
  <c r="I29" i="3"/>
  <c r="L44" i="3"/>
  <c r="L43" i="3"/>
  <c r="L37" i="3"/>
  <c r="L38" i="3"/>
  <c r="L46" i="3"/>
  <c r="L40" i="3"/>
  <c r="L52" i="3"/>
  <c r="L45" i="3"/>
  <c r="L51" i="3"/>
  <c r="L49" i="3"/>
  <c r="J16" i="3" l="1"/>
  <c r="H16" i="3"/>
  <c r="F14" i="3"/>
  <c r="G16" i="3"/>
  <c r="C14" i="3"/>
  <c r="F40" i="2" s="1"/>
  <c r="L40" i="2" s="1"/>
  <c r="F43" i="2" s="1"/>
  <c r="L43" i="2" s="1"/>
  <c r="F16" i="3"/>
  <c r="M17" i="3"/>
  <c r="K15" i="3"/>
  <c r="L17" i="3"/>
  <c r="J15" i="3"/>
  <c r="K17" i="3"/>
  <c r="I15" i="3"/>
  <c r="I17" i="3"/>
  <c r="G15" i="3"/>
  <c r="H14" i="3"/>
  <c r="I16" i="3"/>
  <c r="G14" i="3"/>
  <c r="L15" i="3"/>
  <c r="J17" i="3"/>
  <c r="H15" i="3"/>
  <c r="H17" i="3"/>
  <c r="F15" i="3"/>
  <c r="G17" i="3"/>
  <c r="C15" i="3"/>
  <c r="G38" i="2" s="1"/>
  <c r="F17" i="3"/>
  <c r="M14" i="3"/>
  <c r="C16" i="3"/>
  <c r="M15" i="3"/>
  <c r="C17" i="3"/>
  <c r="L14" i="3"/>
  <c r="M16" i="3"/>
  <c r="K14" i="3"/>
  <c r="K16" i="3"/>
  <c r="I14" i="3"/>
  <c r="L16" i="3"/>
  <c r="J14" i="3"/>
  <c r="C24" i="3"/>
  <c r="M23" i="3"/>
  <c r="L23" i="3"/>
  <c r="K23" i="3"/>
  <c r="I21" i="3"/>
  <c r="J23" i="3"/>
  <c r="H21" i="3"/>
  <c r="F23" i="3"/>
  <c r="C23" i="3"/>
  <c r="M22" i="3"/>
  <c r="M24" i="3"/>
  <c r="K22" i="3"/>
  <c r="L21" i="3"/>
  <c r="K21" i="3"/>
  <c r="J21" i="3"/>
  <c r="L22" i="3"/>
  <c r="L24" i="3"/>
  <c r="J22" i="3"/>
  <c r="K24" i="3"/>
  <c r="I22" i="3"/>
  <c r="J24" i="3"/>
  <c r="H22" i="3"/>
  <c r="I23" i="3"/>
  <c r="G21" i="3"/>
  <c r="H23" i="3"/>
  <c r="G23" i="3"/>
  <c r="I24" i="3"/>
  <c r="G22" i="3"/>
  <c r="F21" i="3"/>
  <c r="C21" i="3"/>
  <c r="F39" i="2" s="1"/>
  <c r="L39" i="2" s="1"/>
  <c r="G42" i="2" s="1"/>
  <c r="L42" i="2" s="1"/>
  <c r="H24" i="3"/>
  <c r="F22" i="3"/>
  <c r="F24" i="3"/>
  <c r="M21" i="3"/>
  <c r="G24" i="3"/>
  <c r="C22" i="3"/>
  <c r="G41" i="2" s="1"/>
  <c r="L41" i="2" s="1"/>
  <c r="G43" i="2" s="1"/>
  <c r="M8" i="3"/>
  <c r="L8" i="3"/>
  <c r="M10" i="3"/>
  <c r="K8" i="3"/>
  <c r="I10" i="3"/>
  <c r="G8" i="3"/>
  <c r="H10" i="3"/>
  <c r="F8" i="3"/>
  <c r="G10" i="3"/>
  <c r="C8" i="3"/>
  <c r="G40" i="2" s="1"/>
  <c r="C10" i="3"/>
  <c r="L7" i="3"/>
  <c r="F9" i="3"/>
  <c r="C9" i="3"/>
  <c r="J10" i="3"/>
  <c r="H8" i="3"/>
  <c r="F10" i="3"/>
  <c r="M7" i="3"/>
  <c r="L10" i="3"/>
  <c r="M9" i="3"/>
  <c r="K7" i="3"/>
  <c r="L9" i="3"/>
  <c r="J7" i="3"/>
  <c r="K9" i="3"/>
  <c r="I7" i="3"/>
  <c r="J8" i="3"/>
  <c r="K10" i="3"/>
  <c r="J9" i="3"/>
  <c r="H7" i="3"/>
  <c r="I8" i="3"/>
  <c r="I9" i="3"/>
  <c r="G7" i="3"/>
  <c r="G9" i="3"/>
  <c r="C7" i="3"/>
  <c r="F38" i="2" s="1"/>
  <c r="L38" i="2" s="1"/>
  <c r="F42" i="2" s="1"/>
  <c r="H9" i="3"/>
  <c r="F7" i="3"/>
  <c r="G45" i="2" l="1"/>
  <c r="G44" i="2"/>
  <c r="F45" i="2"/>
  <c r="L45" i="2" s="1"/>
  <c r="E47" i="2" s="1"/>
  <c r="F44" i="2"/>
  <c r="L44" i="2" s="1"/>
</calcChain>
</file>

<file path=xl/sharedStrings.xml><?xml version="1.0" encoding="utf-8"?>
<sst xmlns="http://schemas.openxmlformats.org/spreadsheetml/2006/main" count="420" uniqueCount="199">
  <si>
    <t>SPIELPLAN · 16 MANNSCHAFTEN</t>
  </si>
  <si>
    <t>4 Gruppen · Gruppenphase + K.-o.-Finalrunde · Saison 2026</t>
  </si>
  <si>
    <t>TURNIER-ECKDATEN</t>
  </si>
  <si>
    <t>PUNKTREGEL (GRUPPENPHASE)</t>
  </si>
  <si>
    <t>Turniername</t>
  </si>
  <si>
    <t>Sommer-Cup 2026</t>
  </si>
  <si>
    <t>Punkte je Sieg</t>
  </si>
  <si>
    <t>Datum</t>
  </si>
  <si>
    <t>11.07.2026</t>
  </si>
  <si>
    <t>Punkte je Unentschieden</t>
  </si>
  <si>
    <t>Austragungsort</t>
  </si>
  <si>
    <t>Sportpark West, Musterstadt</t>
  </si>
  <si>
    <t>Punkte je Niederlage</t>
  </si>
  <si>
    <t>Spielfelder</t>
  </si>
  <si>
    <t>Feld 1 &amp; Feld 2</t>
  </si>
  <si>
    <t>Wertung bei Gleichstand</t>
  </si>
  <si>
    <t>Tordiff., dann Tore</t>
  </si>
  <si>
    <t>Modus</t>
  </si>
  <si>
    <t>4 × 4 Gruppen + K.-o.</t>
  </si>
  <si>
    <t>Gilt nur für die Gruppenphase. K.-o.-Spiele entscheidet der Sieger direkt.</t>
  </si>
  <si>
    <t>MANNSCHAFTEN &amp; GRUPPENEINTEILUNG</t>
  </si>
  <si>
    <t>ID</t>
  </si>
  <si>
    <t>Mannschaft</t>
  </si>
  <si>
    <t>Gruppe</t>
  </si>
  <si>
    <t>Ansprechpartner</t>
  </si>
  <si>
    <t>Kontakt</t>
  </si>
  <si>
    <t>T01</t>
  </si>
  <si>
    <t>Nordwind FC</t>
  </si>
  <si>
    <t>A</t>
  </si>
  <si>
    <t>Jonas Berger</t>
  </si>
  <si>
    <t>j.berger@example.de</t>
  </si>
  <si>
    <t>T02</t>
  </si>
  <si>
    <t>Blaue Löwen</t>
  </si>
  <si>
    <t>Marie Vogt</t>
  </si>
  <si>
    <t>m.vogt@example.de</t>
  </si>
  <si>
    <t>T03</t>
  </si>
  <si>
    <t>Falken SV</t>
  </si>
  <si>
    <t>Ahmet Yıldız</t>
  </si>
  <si>
    <t>a.yildiz@example.de</t>
  </si>
  <si>
    <t>T04</t>
  </si>
  <si>
    <t>Rote Adler</t>
  </si>
  <si>
    <t>Sophie Klein</t>
  </si>
  <si>
    <t>s.klein@example.de</t>
  </si>
  <si>
    <t>T05</t>
  </si>
  <si>
    <t>Grüne Elf</t>
  </si>
  <si>
    <t>B</t>
  </si>
  <si>
    <t>Lukas Frank</t>
  </si>
  <si>
    <t>l.frank@example.de</t>
  </si>
  <si>
    <t>T06</t>
  </si>
  <si>
    <t>Sturmvögel</t>
  </si>
  <si>
    <t>Nina Roth</t>
  </si>
  <si>
    <t>n.roth@example.de</t>
  </si>
  <si>
    <t>T07</t>
  </si>
  <si>
    <t>Komet FC</t>
  </si>
  <si>
    <t>Deniz Arslan</t>
  </si>
  <si>
    <t>d.arslan@example.de</t>
  </si>
  <si>
    <t>T08</t>
  </si>
  <si>
    <t>Blitz Kickers</t>
  </si>
  <si>
    <t>Paula Weiss</t>
  </si>
  <si>
    <t>p.weiss@example.de</t>
  </si>
  <si>
    <t>T09</t>
  </si>
  <si>
    <t>Gelbstern SV</t>
  </si>
  <si>
    <t>C</t>
  </si>
  <si>
    <t>Tobias Lang</t>
  </si>
  <si>
    <t>t.lang@example.de</t>
  </si>
  <si>
    <t>T10</t>
  </si>
  <si>
    <t>Eisbären United</t>
  </si>
  <si>
    <t>Hanna Groß</t>
  </si>
  <si>
    <t>h.gross@example.de</t>
  </si>
  <si>
    <t>T11</t>
  </si>
  <si>
    <t>Delta Kickers</t>
  </si>
  <si>
    <t>Ömer Kaya</t>
  </si>
  <si>
    <t>o.kaya@example.de</t>
  </si>
  <si>
    <t>T12</t>
  </si>
  <si>
    <t>Titanen FC</t>
  </si>
  <si>
    <t>Clara Busch</t>
  </si>
  <si>
    <t>c.busch@example.de</t>
  </si>
  <si>
    <t>T13</t>
  </si>
  <si>
    <t>Phönix SV</t>
  </si>
  <si>
    <t>D</t>
  </si>
  <si>
    <t>Fabian Horn</t>
  </si>
  <si>
    <t>f.horn@example.de</t>
  </si>
  <si>
    <t>T14</t>
  </si>
  <si>
    <t>Orkan FC</t>
  </si>
  <si>
    <t>Leni Sommer</t>
  </si>
  <si>
    <t>l.sommer@example.de</t>
  </si>
  <si>
    <t>T15</t>
  </si>
  <si>
    <t>Meteor United</t>
  </si>
  <si>
    <t>Kerim Öztürk</t>
  </si>
  <si>
    <t>k.oeztuerk@example.de</t>
  </si>
  <si>
    <t>T16</t>
  </si>
  <si>
    <t>Kobra Kickers</t>
  </si>
  <si>
    <t>Mara Winter</t>
  </si>
  <si>
    <t>m.winter@example.de</t>
  </si>
  <si>
    <t>Reihenfolge nicht ändern: Zeilen 14–17 = Gruppe A, 18–21 = B, 22–25 = C, 26–29 = D. Namen hier pflegen – Spielplan &amp; Tabellen aktualisieren sich automatisch.</t>
  </si>
  <si>
    <t>Gruppenphase (jeder gegen jeden) + Finalrunde · Saison 2026</t>
  </si>
  <si>
    <t>GRUPPENPHASE · JEDER GEGEN JEDEN (24 SPIELE)</t>
  </si>
  <si>
    <t>Nr.</t>
  </si>
  <si>
    <t>Runde</t>
  </si>
  <si>
    <t>Uhrzeit</t>
  </si>
  <si>
    <t>Feld</t>
  </si>
  <si>
    <t>Heim</t>
  </si>
  <si>
    <t>Gast</t>
  </si>
  <si>
    <t>Tore
Heim</t>
  </si>
  <si>
    <t>Tore
Gast</t>
  </si>
  <si>
    <t>n.E.
Heim</t>
  </si>
  <si>
    <t>n.E.
Gast</t>
  </si>
  <si>
    <t>Ergebnis / Sieger</t>
  </si>
  <si>
    <t>Status</t>
  </si>
  <si>
    <t>GRUPPE A</t>
  </si>
  <si>
    <t>G01</t>
  </si>
  <si>
    <t>Gr. A · ST1</t>
  </si>
  <si>
    <t>10:00</t>
  </si>
  <si>
    <t>1</t>
  </si>
  <si>
    <t>–</t>
  </si>
  <si>
    <t>G02</t>
  </si>
  <si>
    <t>2</t>
  </si>
  <si>
    <t>G03</t>
  </si>
  <si>
    <t>Gr. A · ST2</t>
  </si>
  <si>
    <t>11:00</t>
  </si>
  <si>
    <t>G04</t>
  </si>
  <si>
    <t>G05</t>
  </si>
  <si>
    <t>Gr. A · ST3</t>
  </si>
  <si>
    <t>12:00</t>
  </si>
  <si>
    <t>G06</t>
  </si>
  <si>
    <t>GRUPPE B</t>
  </si>
  <si>
    <t>G07</t>
  </si>
  <si>
    <t>Gr. B · ST1</t>
  </si>
  <si>
    <t>G08</t>
  </si>
  <si>
    <t>G09</t>
  </si>
  <si>
    <t>Gr. B · ST2</t>
  </si>
  <si>
    <t>G10</t>
  </si>
  <si>
    <t>G11</t>
  </si>
  <si>
    <t>Gr. B · ST3</t>
  </si>
  <si>
    <t>G12</t>
  </si>
  <si>
    <t>GRUPPE C</t>
  </si>
  <si>
    <t>G13</t>
  </si>
  <si>
    <t>Gr. C · ST1</t>
  </si>
  <si>
    <t>G14</t>
  </si>
  <si>
    <t>G15</t>
  </si>
  <si>
    <t>Gr. C · ST2</t>
  </si>
  <si>
    <t>G16</t>
  </si>
  <si>
    <t>G17</t>
  </si>
  <si>
    <t>Gr. C · ST3</t>
  </si>
  <si>
    <t>G18</t>
  </si>
  <si>
    <t>GRUPPE D</t>
  </si>
  <si>
    <t>G19</t>
  </si>
  <si>
    <t>Gr. D · ST1</t>
  </si>
  <si>
    <t>G20</t>
  </si>
  <si>
    <t>G21</t>
  </si>
  <si>
    <t>Gr. D · ST2</t>
  </si>
  <si>
    <t>G22</t>
  </si>
  <si>
    <t>G23</t>
  </si>
  <si>
    <t>Gr. D · ST3</t>
  </si>
  <si>
    <t>G24</t>
  </si>
  <si>
    <t>FINALRUNDE · K.-O.-SYSTEM (8 SPIELE)</t>
  </si>
  <si>
    <t>VF1</t>
  </si>
  <si>
    <t>Viertelfinale</t>
  </si>
  <si>
    <t>14:00</t>
  </si>
  <si>
    <t>VF2</t>
  </si>
  <si>
    <t>VF3</t>
  </si>
  <si>
    <t>VF4</t>
  </si>
  <si>
    <t>HF1</t>
  </si>
  <si>
    <t>Halbfinale</t>
  </si>
  <si>
    <t>15:30</t>
  </si>
  <si>
    <t>HF2</t>
  </si>
  <si>
    <t>P3</t>
  </si>
  <si>
    <t>Spiel um Platz 3</t>
  </si>
  <si>
    <t>16:45</t>
  </si>
  <si>
    <t>FIN</t>
  </si>
  <si>
    <t>Finale</t>
  </si>
  <si>
    <t>17:30</t>
  </si>
  <si>
    <t>🏆  TURNIERSIEGER 2026</t>
  </si>
  <si>
    <t>LEGENDE &amp; HINWEISE</t>
  </si>
  <si>
    <t>Gelb-orange = Eingabefelder: Tore, Uhrzeiten und (nur K.-o.) das Elfmeterschießen »n.E.«.</t>
  </si>
  <si>
    <t>Grau = automatisch: Sieger, Status und die weiteren Runden füllen sich selbst.</t>
  </si>
  <si>
    <t>K.-o.-Paarungen werden aus den Gruppentabellen gesetzt (1A–2B, 1C–2D, 1B–2A, 1D–2C) und wandern automatisch bis ins Finale.</t>
  </si>
  <si>
    <t>Bei Unentschieden in der K.-o.-Runde entscheidet das Elfmeterschießen (n.E.). Status zeigt dann »n.E. nötig«.</t>
  </si>
  <si>
    <t>GRUPPENTABELLEN</t>
  </si>
  <si>
    <t>Automatische Auswertung der Gruppenphase · Saison 2026</t>
  </si>
  <si>
    <t>Pl.</t>
  </si>
  <si>
    <t>Sp.</t>
  </si>
  <si>
    <t>S</t>
  </si>
  <si>
    <t>U</t>
  </si>
  <si>
    <t>N</t>
  </si>
  <si>
    <t>Tore</t>
  </si>
  <si>
    <t>Geg.</t>
  </si>
  <si>
    <t>Diff.</t>
  </si>
  <si>
    <t>Pkt.</t>
  </si>
  <si>
    <t>Platz 1 &amp; 2 (farbig) qualifizieren sich für das Viertelfinale.</t>
  </si>
  <si>
    <t>BERECHNUNGSGRUNDLAGE (AUTOMATISCH · NICHT ÄNDERN)</t>
  </si>
  <si>
    <t>Gruppe A</t>
  </si>
  <si>
    <t>Team</t>
  </si>
  <si>
    <t>Sortierwert</t>
  </si>
  <si>
    <t>Rang</t>
  </si>
  <si>
    <t>Gruppe B</t>
  </si>
  <si>
    <t>Gruppe C</t>
  </si>
  <si>
    <t>Gruppe D</t>
  </si>
  <si>
    <t>SPIELPLAN VORLAGE · 16 MANNSCHAFTEN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</si>
</sst>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;\-0;0"/>
  </numFmts>
  <fonts count="33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1"/>
      <color rgb="FFCFE4E0"/>
      <name val="Calibri"/>
      <charset val="1"/>
    </font>
    <font>
      <b/>
      <sz val="10"/>
      <color rgb="FFFFFFFF"/>
      <name val="Calibri"/>
      <charset val="1"/>
    </font>
    <font>
      <b/>
      <sz val="10"/>
      <color rgb="FF5B6B68"/>
      <name val="Calibri"/>
      <charset val="1"/>
    </font>
    <font>
      <sz val="10"/>
      <color rgb="FF17302C"/>
      <name val="Calibri"/>
      <charset val="1"/>
    </font>
    <font>
      <b/>
      <sz val="11"/>
      <color rgb="FF17302C"/>
      <name val="Calibri"/>
      <charset val="1"/>
    </font>
    <font>
      <sz val="9"/>
      <color rgb="FF17302C"/>
      <name val="Calibri"/>
      <charset val="1"/>
    </font>
    <font>
      <i/>
      <sz val="8.5"/>
      <color rgb="FF5B6B68"/>
      <name val="Calibri"/>
      <charset val="1"/>
    </font>
    <font>
      <b/>
      <sz val="9"/>
      <color rgb="FFFFFFFF"/>
      <name val="Calibri"/>
      <charset val="1"/>
    </font>
    <font>
      <b/>
      <sz val="9"/>
      <color rgb="FF5B6B68"/>
      <name val="Calibri"/>
      <charset val="1"/>
    </font>
    <font>
      <b/>
      <sz val="11"/>
      <color rgb="FF3B5BA5"/>
      <name val="Calibri"/>
      <charset val="1"/>
    </font>
    <font>
      <b/>
      <sz val="11"/>
      <color rgb="FF17998A"/>
      <name val="Calibri"/>
      <charset val="1"/>
    </font>
    <font>
      <b/>
      <sz val="11"/>
      <color rgb="FFC97A1E"/>
      <name val="Calibri"/>
      <charset val="1"/>
    </font>
    <font>
      <b/>
      <sz val="11"/>
      <color rgb="FFB0466B"/>
      <name val="Calibri"/>
      <charset val="1"/>
    </font>
    <font>
      <i/>
      <sz val="9"/>
      <color rgb="FF5B6B68"/>
      <name val="Calibri"/>
      <charset val="1"/>
    </font>
    <font>
      <b/>
      <sz val="8.5"/>
      <color rgb="FFFFFFFF"/>
      <name val="Calibri"/>
      <charset val="1"/>
    </font>
    <font>
      <sz val="9"/>
      <color rgb="FF5B6B68"/>
      <name val="Calibri"/>
      <charset val="1"/>
    </font>
    <font>
      <sz val="9"/>
      <color rgb="FFB9C6C3"/>
      <name val="Calibri"/>
      <charset val="1"/>
    </font>
    <font>
      <b/>
      <sz val="10"/>
      <color rgb="FF0F4C46"/>
      <name val="Calibri"/>
      <charset val="1"/>
    </font>
    <font>
      <b/>
      <sz val="9"/>
      <color rgb="FF0F4C46"/>
      <name val="Calibri"/>
      <charset val="1"/>
    </font>
    <font>
      <b/>
      <sz val="9"/>
      <color rgb="FF7A5F0F"/>
      <name val="Calibri"/>
      <charset val="1"/>
    </font>
    <font>
      <b/>
      <sz val="11"/>
      <color rgb="FF7A5F0F"/>
      <name val="Calibri"/>
      <charset val="1"/>
    </font>
    <font>
      <b/>
      <sz val="14"/>
      <color rgb="FF17302C"/>
      <name val="Calibri"/>
      <charset val="1"/>
    </font>
    <font>
      <sz val="9.5"/>
      <color rgb="FF17302C"/>
      <name val="Calibri"/>
      <charset val="1"/>
    </font>
    <font>
      <i/>
      <sz val="9.5"/>
      <color rgb="FF5B6B68"/>
      <name val="Calibri"/>
      <charset val="1"/>
    </font>
    <font>
      <b/>
      <sz val="11"/>
      <color rgb="FF0F4C46"/>
      <name val="Calibri"/>
      <charset val="1"/>
    </font>
    <font>
      <b/>
      <sz val="9"/>
      <color rgb="FF3B5BA5"/>
      <name val="Calibri"/>
      <charset val="1"/>
    </font>
    <font>
      <b/>
      <sz val="8"/>
      <color rgb="FFFFFFFF"/>
      <name val="Calibri"/>
      <charset val="1"/>
    </font>
    <font>
      <sz val="8"/>
      <color rgb="FF9AA8A5"/>
      <name val="Calibri"/>
      <charset val="1"/>
    </font>
    <font>
      <b/>
      <sz val="9"/>
      <color rgb="FF17998A"/>
      <name val="Calibri"/>
      <charset val="1"/>
    </font>
    <font>
      <b/>
      <sz val="9"/>
      <color rgb="FFC97A1E"/>
      <name val="Calibri"/>
      <charset val="1"/>
    </font>
    <font>
      <b/>
      <sz val="9"/>
      <color rgb="FFB0466B"/>
      <name val="Calibri"/>
      <charset val="1"/>
    </font>
  </fonts>
  <fills count="20">
    <fill>
      <patternFill patternType="none"/>
    </fill>
    <fill>
      <patternFill patternType="gray125"/>
    </fill>
    <fill>
      <patternFill patternType="solid">
        <fgColor rgb="FF0F4C46"/>
        <bgColor rgb="FF0A3A34"/>
      </patternFill>
    </fill>
    <fill>
      <patternFill patternType="solid">
        <fgColor rgb="FF17998A"/>
        <bgColor rgb="FF008080"/>
      </patternFill>
    </fill>
    <fill>
      <patternFill patternType="solid">
        <fgColor rgb="FFFBEED2"/>
        <bgColor rgb="FFF8EEDD"/>
      </patternFill>
    </fill>
    <fill>
      <patternFill patternType="solid">
        <fgColor rgb="FF0A3A34"/>
        <bgColor rgb="FF17302C"/>
      </patternFill>
    </fill>
    <fill>
      <patternFill patternType="solid">
        <fgColor rgb="FFEAEEF7"/>
        <bgColor rgb="FFEDF2F1"/>
      </patternFill>
    </fill>
    <fill>
      <patternFill patternType="solid">
        <fgColor rgb="FFE7F4F1"/>
        <bgColor rgb="FFE4F2EA"/>
      </patternFill>
    </fill>
    <fill>
      <patternFill patternType="solid">
        <fgColor rgb="FFF8EEDD"/>
        <bgColor rgb="FFFBEED2"/>
      </patternFill>
    </fill>
    <fill>
      <patternFill patternType="solid">
        <fgColor rgb="FFF6E7ED"/>
        <bgColor rgb="FFF8EEDD"/>
      </patternFill>
    </fill>
    <fill>
      <patternFill patternType="solid">
        <fgColor rgb="FF3B5BA5"/>
        <bgColor rgb="FF5B6B68"/>
      </patternFill>
    </fill>
    <fill>
      <patternFill patternType="solid">
        <fgColor rgb="FFFFFFFF"/>
        <bgColor rgb="FFF5F9F8"/>
      </patternFill>
    </fill>
    <fill>
      <patternFill patternType="solid">
        <fgColor rgb="FFEDF2F1"/>
        <bgColor rgb="FFE7F4F1"/>
      </patternFill>
    </fill>
    <fill>
      <patternFill patternType="solid">
        <fgColor rgb="FFF5F9F8"/>
        <bgColor rgb="FFF2F5F4"/>
      </patternFill>
    </fill>
    <fill>
      <patternFill patternType="solid">
        <fgColor rgb="FFC97A1E"/>
        <bgColor rgb="FFB5641E"/>
      </patternFill>
    </fill>
    <fill>
      <patternFill patternType="solid">
        <fgColor rgb="FFB0466B"/>
        <bgColor rgb="FF993366"/>
      </patternFill>
    </fill>
    <fill>
      <patternFill patternType="solid">
        <fgColor rgb="FFF6D96B"/>
        <bgColor rgb="FFFFCC00"/>
      </patternFill>
    </fill>
    <fill>
      <patternFill patternType="solid">
        <fgColor rgb="FF5B6B68"/>
        <bgColor rgb="FF808080"/>
      </patternFill>
    </fill>
    <fill>
      <patternFill patternType="solid">
        <fgColor rgb="FF8A9C98"/>
        <bgColor rgb="FF9AA8A5"/>
      </patternFill>
    </fill>
    <fill>
      <patternFill patternType="solid">
        <fgColor rgb="FFF2F5F4"/>
        <bgColor rgb="FFEDF2F1"/>
      </patternFill>
    </fill>
  </fills>
  <borders count="3">
    <border>
      <left/>
      <right/>
      <top/>
      <bottom/>
      <diagonal/>
    </border>
    <border>
      <left style="thin">
        <color rgb="FFCBD8D5"/>
      </left>
      <right style="thin">
        <color rgb="FFCBD8D5"/>
      </right>
      <top style="thin">
        <color rgb="FFCBD8D5"/>
      </top>
      <bottom style="thin">
        <color rgb="FFCBD8D5"/>
      </bottom>
      <diagonal/>
    </border>
    <border>
      <left style="medium">
        <color rgb="FFFFFFFF"/>
      </left>
      <right style="medium">
        <color rgb="FFFFFFFF"/>
      </right>
      <top style="thin">
        <color rgb="FFCBD8D5"/>
      </top>
      <bottom style="thin">
        <color rgb="FFCBD8D5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5" fillId="4" borderId="1" xfId="0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3" fillId="16" borderId="1" xfId="0" applyFont="1" applyFill="1" applyBorder="1" applyAlignment="1">
      <alignment horizontal="left" vertical="center" indent="1"/>
    </xf>
    <xf numFmtId="0" fontId="22" fillId="16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9" fillId="15" borderId="0" xfId="0" applyFont="1" applyFill="1" applyAlignment="1">
      <alignment horizontal="left" vertical="center" indent="1"/>
    </xf>
    <xf numFmtId="0" fontId="9" fillId="14" borderId="0" xfId="0" applyFont="1" applyFill="1" applyAlignment="1">
      <alignment horizontal="left" vertical="center" indent="1"/>
    </xf>
    <xf numFmtId="0" fontId="9" fillId="3" borderId="0" xfId="0" applyFont="1" applyFill="1" applyAlignment="1">
      <alignment horizontal="left" vertical="center" indent="1"/>
    </xf>
    <xf numFmtId="0" fontId="9" fillId="10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1" fontId="6" fillId="4" borderId="1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left" vertical="center" indent="1"/>
    </xf>
    <xf numFmtId="1" fontId="18" fillId="12" borderId="1" xfId="0" applyNumberFormat="1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left" vertical="center" indent="1"/>
    </xf>
    <xf numFmtId="0" fontId="20" fillId="11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0" fontId="20" fillId="13" borderId="1" xfId="0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horizontal="center" vertical="center"/>
    </xf>
    <xf numFmtId="0" fontId="21" fillId="16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left" vertical="center" indent="1"/>
    </xf>
    <xf numFmtId="0" fontId="0" fillId="4" borderId="1" xfId="0" applyFill="1" applyBorder="1"/>
    <xf numFmtId="0" fontId="0" fillId="12" borderId="1" xfId="0" applyFill="1" applyBorder="1"/>
    <xf numFmtId="1" fontId="5" fillId="6" borderId="1" xfId="0" applyNumberFormat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1" fontId="26" fillId="6" borderId="1" xfId="0" applyNumberFormat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1" fontId="5" fillId="11" borderId="1" xfId="0" applyNumberFormat="1" applyFont="1" applyFill="1" applyBorder="1" applyAlignment="1">
      <alignment horizontal="center" vertical="center"/>
    </xf>
    <xf numFmtId="164" fontId="5" fillId="11" borderId="1" xfId="0" applyNumberFormat="1" applyFont="1" applyFill="1" applyBorder="1" applyAlignment="1">
      <alignment horizontal="center" vertical="center"/>
    </xf>
    <xf numFmtId="1" fontId="26" fillId="11" borderId="1" xfId="0" applyNumberFormat="1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1" fontId="5" fillId="13" borderId="1" xfId="0" applyNumberFormat="1" applyFont="1" applyFill="1" applyBorder="1" applyAlignment="1">
      <alignment horizontal="center" vertical="center"/>
    </xf>
    <xf numFmtId="164" fontId="5" fillId="13" borderId="1" xfId="0" applyNumberFormat="1" applyFont="1" applyFill="1" applyBorder="1" applyAlignment="1">
      <alignment horizontal="center" vertical="center"/>
    </xf>
    <xf numFmtId="1" fontId="26" fillId="13" borderId="1" xfId="0" applyNumberFormat="1" applyFont="1" applyFill="1" applyBorder="1" applyAlignment="1">
      <alignment horizontal="center" vertical="center"/>
    </xf>
    <xf numFmtId="1" fontId="5" fillId="7" borderId="1" xfId="0" applyNumberFormat="1" applyFon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1" fontId="26" fillId="7" borderId="1" xfId="0" applyNumberFormat="1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1" fontId="5" fillId="8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" fontId="26" fillId="8" borderId="1" xfId="0" applyNumberFormat="1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1" fontId="5" fillId="9" borderId="1" xfId="0" applyNumberFormat="1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" fontId="26" fillId="9" borderId="1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28" fillId="18" borderId="1" xfId="0" applyFont="1" applyFill="1" applyBorder="1" applyAlignment="1">
      <alignment horizontal="center" vertical="center"/>
    </xf>
    <xf numFmtId="0" fontId="17" fillId="19" borderId="1" xfId="0" applyFont="1" applyFill="1" applyBorder="1" applyAlignment="1">
      <alignment horizontal="left" vertical="center" indent="1"/>
    </xf>
    <xf numFmtId="1" fontId="17" fillId="19" borderId="1" xfId="0" applyNumberFormat="1" applyFont="1" applyFill="1" applyBorder="1" applyAlignment="1">
      <alignment horizontal="center" vertical="center"/>
    </xf>
    <xf numFmtId="164" fontId="17" fillId="19" borderId="1" xfId="0" applyNumberFormat="1" applyFont="1" applyFill="1" applyBorder="1" applyAlignment="1">
      <alignment horizontal="center" vertical="center"/>
    </xf>
    <xf numFmtId="2" fontId="29" fillId="1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5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indent="1"/>
    </xf>
    <xf numFmtId="0" fontId="5" fillId="6" borderId="1" xfId="0" applyFont="1" applyFill="1" applyBorder="1" applyAlignment="1">
      <alignment horizontal="left" vertical="center" indent="1"/>
    </xf>
    <xf numFmtId="0" fontId="5" fillId="7" borderId="1" xfId="0" applyFont="1" applyFill="1" applyBorder="1" applyAlignment="1">
      <alignment horizontal="left" vertical="center" indent="1"/>
    </xf>
    <xf numFmtId="0" fontId="5" fillId="8" borderId="1" xfId="0" applyFont="1" applyFill="1" applyBorder="1" applyAlignment="1">
      <alignment horizontal="left" vertical="center" indent="1"/>
    </xf>
    <xf numFmtId="0" fontId="5" fillId="9" borderId="1" xfId="0" applyFont="1" applyFill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3" fillId="10" borderId="0" xfId="0" applyFont="1" applyFill="1" applyAlignment="1">
      <alignment horizontal="left" vertical="center" indent="1"/>
    </xf>
    <xf numFmtId="0" fontId="6" fillId="6" borderId="1" xfId="0" applyFont="1" applyFill="1" applyBorder="1" applyAlignment="1">
      <alignment horizontal="left" vertical="center" indent="1"/>
    </xf>
    <xf numFmtId="0" fontId="6" fillId="11" borderId="1" xfId="0" applyFont="1" applyFill="1" applyBorder="1" applyAlignment="1">
      <alignment horizontal="left" vertical="center" indent="1"/>
    </xf>
    <xf numFmtId="0" fontId="6" fillId="13" borderId="1" xfId="0" applyFont="1" applyFill="1" applyBorder="1" applyAlignment="1">
      <alignment horizontal="left" vertical="center" indent="1"/>
    </xf>
    <xf numFmtId="0" fontId="6" fillId="7" borderId="1" xfId="0" applyFont="1" applyFill="1" applyBorder="1" applyAlignment="1">
      <alignment horizontal="left" vertical="center" indent="1"/>
    </xf>
    <xf numFmtId="0" fontId="3" fillId="14" borderId="0" xfId="0" applyFont="1" applyFill="1" applyAlignment="1">
      <alignment horizontal="left" vertical="center" indent="1"/>
    </xf>
    <xf numFmtId="0" fontId="6" fillId="8" borderId="1" xfId="0" applyFont="1" applyFill="1" applyBorder="1" applyAlignment="1">
      <alignment horizontal="left" vertical="center" indent="1"/>
    </xf>
    <xf numFmtId="0" fontId="3" fillId="15" borderId="0" xfId="0" applyFont="1" applyFill="1" applyAlignment="1">
      <alignment horizontal="left" vertical="center" indent="1"/>
    </xf>
    <xf numFmtId="0" fontId="6" fillId="9" borderId="1" xfId="0" applyFont="1" applyFill="1" applyBorder="1" applyAlignment="1">
      <alignment horizontal="left" vertical="center" indent="1"/>
    </xf>
    <xf numFmtId="0" fontId="0" fillId="0" borderId="0" xfId="0"/>
    <xf numFmtId="0" fontId="9" fillId="17" borderId="0" xfId="0" applyFont="1" applyFill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0" fillId="0" borderId="0" xfId="0" applyFont="1" applyAlignment="1">
      <alignment horizontal="left" vertical="center" indent="1"/>
    </xf>
    <xf numFmtId="0" fontId="31" fillId="0" borderId="0" xfId="0" applyFont="1" applyAlignment="1">
      <alignment horizontal="left" vertical="center" indent="1"/>
    </xf>
    <xf numFmtId="0" fontId="32" fillId="0" borderId="0" xfId="0" applyFont="1" applyAlignment="1">
      <alignment horizontal="left" vertical="center" indent="1"/>
    </xf>
  </cellXfs>
  <cellStyles count="1">
    <cellStyle name="Standard" xfId="0" builtinId="0"/>
  </cellStyles>
  <dxfs count="15">
    <dxf>
      <font>
        <b/>
        <sz val="9"/>
        <color rgb="FFB5641E"/>
        <name val="Calibri"/>
        <charset val="1"/>
      </font>
      <fill>
        <patternFill>
          <bgColor rgb="FFFBEED2"/>
        </patternFill>
      </fill>
    </dxf>
    <dxf>
      <font>
        <i/>
        <sz val="9"/>
        <color rgb="FF5B6B68"/>
        <name val="Calibri"/>
        <charset val="1"/>
      </font>
    </dxf>
    <dxf>
      <font>
        <b/>
        <sz val="9"/>
        <color rgb="FF1E7A4D"/>
        <name val="Calibri"/>
        <charset val="1"/>
      </font>
      <fill>
        <patternFill>
          <bgColor rgb="FFE4F2EA"/>
        </patternFill>
      </fill>
    </dxf>
    <dxf>
      <font>
        <b/>
        <sz val="9"/>
        <color rgb="FFB5641E"/>
        <name val="Calibri"/>
        <charset val="1"/>
      </font>
      <fill>
        <patternFill>
          <bgColor rgb="FFFBEED2"/>
        </patternFill>
      </fill>
    </dxf>
    <dxf>
      <font>
        <i/>
        <sz val="9"/>
        <color rgb="FF5B6B68"/>
        <name val="Calibri"/>
        <charset val="1"/>
      </font>
    </dxf>
    <dxf>
      <font>
        <b/>
        <sz val="9"/>
        <color rgb="FF1E7A4D"/>
        <name val="Calibri"/>
        <charset val="1"/>
      </font>
      <fill>
        <patternFill>
          <bgColor rgb="FFE4F2EA"/>
        </patternFill>
      </fill>
    </dxf>
    <dxf>
      <font>
        <b/>
        <sz val="9"/>
        <color rgb="FFB5641E"/>
        <name val="Calibri"/>
        <charset val="1"/>
      </font>
      <fill>
        <patternFill>
          <bgColor rgb="FFFBEED2"/>
        </patternFill>
      </fill>
    </dxf>
    <dxf>
      <font>
        <i/>
        <sz val="9"/>
        <color rgb="FF5B6B68"/>
        <name val="Calibri"/>
        <charset val="1"/>
      </font>
    </dxf>
    <dxf>
      <font>
        <b/>
        <sz val="9"/>
        <color rgb="FF1E7A4D"/>
        <name val="Calibri"/>
        <charset val="1"/>
      </font>
      <fill>
        <patternFill>
          <bgColor rgb="FFE4F2EA"/>
        </patternFill>
      </fill>
    </dxf>
    <dxf>
      <font>
        <b/>
        <sz val="9"/>
        <color rgb="FFB5641E"/>
        <name val="Calibri"/>
        <charset val="1"/>
      </font>
      <fill>
        <patternFill>
          <bgColor rgb="FFFBEED2"/>
        </patternFill>
      </fill>
    </dxf>
    <dxf>
      <font>
        <i/>
        <sz val="9"/>
        <color rgb="FF5B6B68"/>
        <name val="Calibri"/>
        <charset val="1"/>
      </font>
    </dxf>
    <dxf>
      <font>
        <b/>
        <sz val="9"/>
        <color rgb="FF1E7A4D"/>
        <name val="Calibri"/>
        <charset val="1"/>
      </font>
      <fill>
        <patternFill>
          <bgColor rgb="FFE4F2EA"/>
        </patternFill>
      </fill>
    </dxf>
    <dxf>
      <font>
        <b/>
        <sz val="9"/>
        <color rgb="FFB5641E"/>
        <name val="Calibri"/>
        <charset val="1"/>
      </font>
      <fill>
        <patternFill>
          <bgColor rgb="FFFBEED2"/>
        </patternFill>
      </fill>
    </dxf>
    <dxf>
      <font>
        <i/>
        <sz val="9"/>
        <color rgb="FF5B6B68"/>
        <name val="Calibri"/>
        <charset val="1"/>
      </font>
    </dxf>
    <dxf>
      <font>
        <b/>
        <sz val="9"/>
        <color rgb="FF1E7A4D"/>
        <name val="Calibri"/>
        <charset val="1"/>
      </font>
      <fill>
        <patternFill>
          <bgColor rgb="FFE4F2E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2F5F4"/>
      <rgbColor rgb="FFFF00FF"/>
      <rgbColor rgb="FF00FFFF"/>
      <rgbColor rgb="FF800000"/>
      <rgbColor rgb="FF008000"/>
      <rgbColor rgb="FF000080"/>
      <rgbColor rgb="FF7A5F0F"/>
      <rgbColor rgb="FF800080"/>
      <rgbColor rgb="FF1E7A4D"/>
      <rgbColor rgb="FFB9C6C3"/>
      <rgbColor rgb="FF808080"/>
      <rgbColor rgb="FF9AA8A5"/>
      <rgbColor rgb="FFB0466B"/>
      <rgbColor rgb="FFFBEED2"/>
      <rgbColor rgb="FFE7F4F1"/>
      <rgbColor rgb="FF660066"/>
      <rgbColor rgb="FFFF8080"/>
      <rgbColor rgb="FF0066CC"/>
      <rgbColor rgb="FFCBD8D5"/>
      <rgbColor rgb="FF000080"/>
      <rgbColor rgb="FFFF00FF"/>
      <rgbColor rgb="FFF5F9F8"/>
      <rgbColor rgb="FF00FFFF"/>
      <rgbColor rgb="FF800080"/>
      <rgbColor rgb="FF800000"/>
      <rgbColor rgb="FF008080"/>
      <rgbColor rgb="FF0000FF"/>
      <rgbColor rgb="FF00CCFF"/>
      <rgbColor rgb="FFE4F2EA"/>
      <rgbColor rgb="FFCFE4E0"/>
      <rgbColor rgb="FFF8EEDD"/>
      <rgbColor rgb="FFEAEEF7"/>
      <rgbColor rgb="FFF6E7ED"/>
      <rgbColor rgb="FFEDF2F1"/>
      <rgbColor rgb="FFF6D96B"/>
      <rgbColor rgb="FF3B5BA5"/>
      <rgbColor rgb="FF33CCCC"/>
      <rgbColor rgb="FF99CC00"/>
      <rgbColor rgb="FFFFCC00"/>
      <rgbColor rgb="FFFF9900"/>
      <rgbColor rgb="FFC97A1E"/>
      <rgbColor rgb="FF5B6B68"/>
      <rgbColor rgb="FF8A9C98"/>
      <rgbColor rgb="FF0A3A34"/>
      <rgbColor rgb="FF17998A"/>
      <rgbColor rgb="FF0F4C46"/>
      <rgbColor rgb="FF333300"/>
      <rgbColor rgb="FFB5641E"/>
      <rgbColor rgb="FF993366"/>
      <rgbColor rgb="FF333399"/>
      <rgbColor rgb="FF1730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showGridLines="0" zoomScale="110" zoomScaleNormal="110" workbookViewId="0"/>
  </sheetViews>
  <sheetFormatPr baseColWidth="10" defaultColWidth="8.7109375" defaultRowHeight="15" x14ac:dyDescent="0.25"/>
  <cols>
    <col min="1" max="1" width="2.42578125" customWidth="1"/>
    <col min="2" max="2" width="6.5703125" customWidth="1"/>
    <col min="3" max="3" width="16" customWidth="1"/>
    <col min="4" max="4" width="9" customWidth="1"/>
    <col min="5" max="6" width="8" customWidth="1"/>
    <col min="7" max="7" width="9" customWidth="1"/>
    <col min="8" max="8" width="12" customWidth="1"/>
    <col min="9" max="11" width="9" customWidth="1"/>
    <col min="12" max="13" width="11" customWidth="1"/>
  </cols>
  <sheetData>
    <row r="1" spans="2:13" ht="6" customHeight="1" x14ac:dyDescent="0.25"/>
    <row r="2" spans="2:13" ht="33.7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9.5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ht="7.5" customHeight="1" x14ac:dyDescent="0.25"/>
    <row r="5" spans="2:13" ht="19.5" customHeight="1" x14ac:dyDescent="0.25">
      <c r="B5" s="12" t="s">
        <v>2</v>
      </c>
      <c r="C5" s="12"/>
      <c r="D5" s="12"/>
      <c r="E5" s="12"/>
      <c r="F5" s="12"/>
      <c r="G5" s="12"/>
      <c r="H5" s="12" t="s">
        <v>3</v>
      </c>
      <c r="I5" s="12"/>
      <c r="J5" s="12"/>
      <c r="K5" s="12"/>
      <c r="L5" s="12"/>
      <c r="M5" s="12"/>
    </row>
    <row r="6" spans="2:13" ht="18" customHeight="1" x14ac:dyDescent="0.25">
      <c r="B6" s="2" t="s">
        <v>4</v>
      </c>
      <c r="C6" s="2"/>
      <c r="D6" s="1" t="s">
        <v>5</v>
      </c>
      <c r="E6" s="1"/>
      <c r="F6" s="1"/>
      <c r="G6" s="1"/>
      <c r="H6" s="2" t="s">
        <v>6</v>
      </c>
      <c r="I6" s="2"/>
      <c r="J6" s="2"/>
      <c r="K6" s="2"/>
      <c r="L6" s="75">
        <v>3</v>
      </c>
      <c r="M6" s="75"/>
    </row>
    <row r="7" spans="2:13" ht="18" customHeight="1" x14ac:dyDescent="0.25">
      <c r="B7" s="2" t="s">
        <v>7</v>
      </c>
      <c r="C7" s="2"/>
      <c r="D7" s="1" t="s">
        <v>8</v>
      </c>
      <c r="E7" s="1"/>
      <c r="F7" s="1"/>
      <c r="G7" s="1"/>
      <c r="H7" s="2" t="s">
        <v>9</v>
      </c>
      <c r="I7" s="2"/>
      <c r="J7" s="2"/>
      <c r="K7" s="2"/>
      <c r="L7" s="75">
        <v>1</v>
      </c>
      <c r="M7" s="75"/>
    </row>
    <row r="8" spans="2:13" ht="18" customHeight="1" x14ac:dyDescent="0.25">
      <c r="B8" s="2" t="s">
        <v>10</v>
      </c>
      <c r="C8" s="2"/>
      <c r="D8" s="1" t="s">
        <v>11</v>
      </c>
      <c r="E8" s="1"/>
      <c r="F8" s="1"/>
      <c r="G8" s="1"/>
      <c r="H8" s="2" t="s">
        <v>12</v>
      </c>
      <c r="I8" s="2"/>
      <c r="J8" s="2"/>
      <c r="K8" s="2"/>
      <c r="L8" s="75">
        <v>0</v>
      </c>
      <c r="M8" s="75"/>
    </row>
    <row r="9" spans="2:13" ht="18" customHeight="1" x14ac:dyDescent="0.25">
      <c r="B9" s="2" t="s">
        <v>13</v>
      </c>
      <c r="C9" s="2"/>
      <c r="D9" s="1" t="s">
        <v>14</v>
      </c>
      <c r="E9" s="1"/>
      <c r="F9" s="1"/>
      <c r="G9" s="1"/>
      <c r="H9" s="2" t="s">
        <v>15</v>
      </c>
      <c r="I9" s="2"/>
      <c r="J9" s="2"/>
      <c r="K9" s="2"/>
      <c r="L9" s="76" t="s">
        <v>16</v>
      </c>
      <c r="M9" s="76"/>
    </row>
    <row r="10" spans="2:13" ht="18" customHeight="1" x14ac:dyDescent="0.25">
      <c r="B10" s="2" t="s">
        <v>17</v>
      </c>
      <c r="C10" s="2"/>
      <c r="D10" s="1" t="s">
        <v>18</v>
      </c>
      <c r="E10" s="1"/>
      <c r="F10" s="1"/>
      <c r="G10" s="1"/>
      <c r="H10" s="77" t="s">
        <v>19</v>
      </c>
      <c r="I10" s="77"/>
      <c r="J10" s="77"/>
      <c r="K10" s="77"/>
      <c r="L10" s="77"/>
      <c r="M10" s="77"/>
    </row>
    <row r="11" spans="2:13" ht="7.5" customHeight="1" x14ac:dyDescent="0.25"/>
    <row r="12" spans="2:13" ht="21.75" customHeight="1" x14ac:dyDescent="0.25">
      <c r="B12" s="12" t="s">
        <v>20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2:13" ht="19.5" customHeight="1" x14ac:dyDescent="0.25">
      <c r="B13" s="16" t="s">
        <v>21</v>
      </c>
      <c r="C13" s="78" t="s">
        <v>22</v>
      </c>
      <c r="D13" s="78"/>
      <c r="E13" s="78"/>
      <c r="F13" s="78"/>
      <c r="G13" s="16" t="s">
        <v>23</v>
      </c>
      <c r="H13" s="78" t="s">
        <v>24</v>
      </c>
      <c r="I13" s="78"/>
      <c r="J13" s="78"/>
      <c r="K13" s="78" t="s">
        <v>25</v>
      </c>
      <c r="L13" s="78"/>
      <c r="M13" s="78"/>
    </row>
    <row r="14" spans="2:13" ht="19.5" customHeight="1" x14ac:dyDescent="0.25">
      <c r="B14" s="17" t="s">
        <v>26</v>
      </c>
      <c r="C14" s="79" t="s">
        <v>27</v>
      </c>
      <c r="D14" s="79"/>
      <c r="E14" s="79"/>
      <c r="F14" s="79"/>
      <c r="G14" s="18" t="s">
        <v>28</v>
      </c>
      <c r="H14" s="80" t="s">
        <v>29</v>
      </c>
      <c r="I14" s="80"/>
      <c r="J14" s="80"/>
      <c r="K14" s="80" t="s">
        <v>30</v>
      </c>
      <c r="L14" s="80"/>
      <c r="M14" s="80"/>
    </row>
    <row r="15" spans="2:13" ht="19.5" customHeight="1" x14ac:dyDescent="0.25">
      <c r="B15" s="17" t="s">
        <v>31</v>
      </c>
      <c r="C15" s="79" t="s">
        <v>32</v>
      </c>
      <c r="D15" s="79"/>
      <c r="E15" s="79"/>
      <c r="F15" s="79"/>
      <c r="G15" s="18" t="s">
        <v>28</v>
      </c>
      <c r="H15" s="80" t="s">
        <v>33</v>
      </c>
      <c r="I15" s="80"/>
      <c r="J15" s="80"/>
      <c r="K15" s="80" t="s">
        <v>34</v>
      </c>
      <c r="L15" s="80"/>
      <c r="M15" s="80"/>
    </row>
    <row r="16" spans="2:13" ht="19.5" customHeight="1" x14ac:dyDescent="0.25">
      <c r="B16" s="17" t="s">
        <v>35</v>
      </c>
      <c r="C16" s="79" t="s">
        <v>36</v>
      </c>
      <c r="D16" s="79"/>
      <c r="E16" s="79"/>
      <c r="F16" s="79"/>
      <c r="G16" s="18" t="s">
        <v>28</v>
      </c>
      <c r="H16" s="80" t="s">
        <v>37</v>
      </c>
      <c r="I16" s="80"/>
      <c r="J16" s="80"/>
      <c r="K16" s="80" t="s">
        <v>38</v>
      </c>
      <c r="L16" s="80"/>
      <c r="M16" s="80"/>
    </row>
    <row r="17" spans="2:13" ht="19.5" customHeight="1" x14ac:dyDescent="0.25">
      <c r="B17" s="17" t="s">
        <v>39</v>
      </c>
      <c r="C17" s="79" t="s">
        <v>40</v>
      </c>
      <c r="D17" s="79"/>
      <c r="E17" s="79"/>
      <c r="F17" s="79"/>
      <c r="G17" s="18" t="s">
        <v>28</v>
      </c>
      <c r="H17" s="80" t="s">
        <v>41</v>
      </c>
      <c r="I17" s="80"/>
      <c r="J17" s="80"/>
      <c r="K17" s="80" t="s">
        <v>42</v>
      </c>
      <c r="L17" s="80"/>
      <c r="M17" s="80"/>
    </row>
    <row r="18" spans="2:13" ht="19.5" customHeight="1" x14ac:dyDescent="0.25">
      <c r="B18" s="19" t="s">
        <v>43</v>
      </c>
      <c r="C18" s="79" t="s">
        <v>44</v>
      </c>
      <c r="D18" s="79"/>
      <c r="E18" s="79"/>
      <c r="F18" s="79"/>
      <c r="G18" s="20" t="s">
        <v>45</v>
      </c>
      <c r="H18" s="81" t="s">
        <v>46</v>
      </c>
      <c r="I18" s="81"/>
      <c r="J18" s="81"/>
      <c r="K18" s="81" t="s">
        <v>47</v>
      </c>
      <c r="L18" s="81"/>
      <c r="M18" s="81"/>
    </row>
    <row r="19" spans="2:13" ht="19.5" customHeight="1" x14ac:dyDescent="0.25">
      <c r="B19" s="19" t="s">
        <v>48</v>
      </c>
      <c r="C19" s="79" t="s">
        <v>49</v>
      </c>
      <c r="D19" s="79"/>
      <c r="E19" s="79"/>
      <c r="F19" s="79"/>
      <c r="G19" s="20" t="s">
        <v>45</v>
      </c>
      <c r="H19" s="81" t="s">
        <v>50</v>
      </c>
      <c r="I19" s="81"/>
      <c r="J19" s="81"/>
      <c r="K19" s="81" t="s">
        <v>51</v>
      </c>
      <c r="L19" s="81"/>
      <c r="M19" s="81"/>
    </row>
    <row r="20" spans="2:13" ht="19.5" customHeight="1" x14ac:dyDescent="0.25">
      <c r="B20" s="19" t="s">
        <v>52</v>
      </c>
      <c r="C20" s="79" t="s">
        <v>53</v>
      </c>
      <c r="D20" s="79"/>
      <c r="E20" s="79"/>
      <c r="F20" s="79"/>
      <c r="G20" s="20" t="s">
        <v>45</v>
      </c>
      <c r="H20" s="81" t="s">
        <v>54</v>
      </c>
      <c r="I20" s="81"/>
      <c r="J20" s="81"/>
      <c r="K20" s="81" t="s">
        <v>55</v>
      </c>
      <c r="L20" s="81"/>
      <c r="M20" s="81"/>
    </row>
    <row r="21" spans="2:13" ht="19.5" customHeight="1" x14ac:dyDescent="0.25">
      <c r="B21" s="19" t="s">
        <v>56</v>
      </c>
      <c r="C21" s="79" t="s">
        <v>57</v>
      </c>
      <c r="D21" s="79"/>
      <c r="E21" s="79"/>
      <c r="F21" s="79"/>
      <c r="G21" s="20" t="s">
        <v>45</v>
      </c>
      <c r="H21" s="81" t="s">
        <v>58</v>
      </c>
      <c r="I21" s="81"/>
      <c r="J21" s="81"/>
      <c r="K21" s="81" t="s">
        <v>59</v>
      </c>
      <c r="L21" s="81"/>
      <c r="M21" s="81"/>
    </row>
    <row r="22" spans="2:13" ht="19.5" customHeight="1" x14ac:dyDescent="0.25">
      <c r="B22" s="21" t="s">
        <v>60</v>
      </c>
      <c r="C22" s="79" t="s">
        <v>61</v>
      </c>
      <c r="D22" s="79"/>
      <c r="E22" s="79"/>
      <c r="F22" s="79"/>
      <c r="G22" s="22" t="s">
        <v>62</v>
      </c>
      <c r="H22" s="82" t="s">
        <v>63</v>
      </c>
      <c r="I22" s="82"/>
      <c r="J22" s="82"/>
      <c r="K22" s="82" t="s">
        <v>64</v>
      </c>
      <c r="L22" s="82"/>
      <c r="M22" s="82"/>
    </row>
    <row r="23" spans="2:13" ht="19.5" customHeight="1" x14ac:dyDescent="0.25">
      <c r="B23" s="21" t="s">
        <v>65</v>
      </c>
      <c r="C23" s="79" t="s">
        <v>66</v>
      </c>
      <c r="D23" s="79"/>
      <c r="E23" s="79"/>
      <c r="F23" s="79"/>
      <c r="G23" s="22" t="s">
        <v>62</v>
      </c>
      <c r="H23" s="82" t="s">
        <v>67</v>
      </c>
      <c r="I23" s="82"/>
      <c r="J23" s="82"/>
      <c r="K23" s="82" t="s">
        <v>68</v>
      </c>
      <c r="L23" s="82"/>
      <c r="M23" s="82"/>
    </row>
    <row r="24" spans="2:13" ht="19.5" customHeight="1" x14ac:dyDescent="0.25">
      <c r="B24" s="21" t="s">
        <v>69</v>
      </c>
      <c r="C24" s="79" t="s">
        <v>70</v>
      </c>
      <c r="D24" s="79"/>
      <c r="E24" s="79"/>
      <c r="F24" s="79"/>
      <c r="G24" s="22" t="s">
        <v>62</v>
      </c>
      <c r="H24" s="82" t="s">
        <v>71</v>
      </c>
      <c r="I24" s="82"/>
      <c r="J24" s="82"/>
      <c r="K24" s="82" t="s">
        <v>72</v>
      </c>
      <c r="L24" s="82"/>
      <c r="M24" s="82"/>
    </row>
    <row r="25" spans="2:13" ht="19.5" customHeight="1" x14ac:dyDescent="0.25">
      <c r="B25" s="21" t="s">
        <v>73</v>
      </c>
      <c r="C25" s="79" t="s">
        <v>74</v>
      </c>
      <c r="D25" s="79"/>
      <c r="E25" s="79"/>
      <c r="F25" s="79"/>
      <c r="G25" s="22" t="s">
        <v>62</v>
      </c>
      <c r="H25" s="82" t="s">
        <v>75</v>
      </c>
      <c r="I25" s="82"/>
      <c r="J25" s="82"/>
      <c r="K25" s="82" t="s">
        <v>76</v>
      </c>
      <c r="L25" s="82"/>
      <c r="M25" s="82"/>
    </row>
    <row r="26" spans="2:13" ht="19.5" customHeight="1" x14ac:dyDescent="0.25">
      <c r="B26" s="23" t="s">
        <v>77</v>
      </c>
      <c r="C26" s="79" t="s">
        <v>78</v>
      </c>
      <c r="D26" s="79"/>
      <c r="E26" s="79"/>
      <c r="F26" s="79"/>
      <c r="G26" s="24" t="s">
        <v>79</v>
      </c>
      <c r="H26" s="83" t="s">
        <v>80</v>
      </c>
      <c r="I26" s="83"/>
      <c r="J26" s="83"/>
      <c r="K26" s="83" t="s">
        <v>81</v>
      </c>
      <c r="L26" s="83"/>
      <c r="M26" s="83"/>
    </row>
    <row r="27" spans="2:13" ht="19.5" customHeight="1" x14ac:dyDescent="0.25">
      <c r="B27" s="23" t="s">
        <v>82</v>
      </c>
      <c r="C27" s="79" t="s">
        <v>83</v>
      </c>
      <c r="D27" s="79"/>
      <c r="E27" s="79"/>
      <c r="F27" s="79"/>
      <c r="G27" s="24" t="s">
        <v>79</v>
      </c>
      <c r="H27" s="83" t="s">
        <v>84</v>
      </c>
      <c r="I27" s="83"/>
      <c r="J27" s="83"/>
      <c r="K27" s="83" t="s">
        <v>85</v>
      </c>
      <c r="L27" s="83"/>
      <c r="M27" s="83"/>
    </row>
    <row r="28" spans="2:13" ht="19.5" customHeight="1" x14ac:dyDescent="0.25">
      <c r="B28" s="23" t="s">
        <v>86</v>
      </c>
      <c r="C28" s="79" t="s">
        <v>87</v>
      </c>
      <c r="D28" s="79"/>
      <c r="E28" s="79"/>
      <c r="F28" s="79"/>
      <c r="G28" s="24" t="s">
        <v>79</v>
      </c>
      <c r="H28" s="83" t="s">
        <v>88</v>
      </c>
      <c r="I28" s="83"/>
      <c r="J28" s="83"/>
      <c r="K28" s="83" t="s">
        <v>89</v>
      </c>
      <c r="L28" s="83"/>
      <c r="M28" s="83"/>
    </row>
    <row r="29" spans="2:13" ht="19.5" customHeight="1" x14ac:dyDescent="0.25">
      <c r="B29" s="23" t="s">
        <v>90</v>
      </c>
      <c r="C29" s="79" t="s">
        <v>91</v>
      </c>
      <c r="D29" s="79"/>
      <c r="E29" s="79"/>
      <c r="F29" s="79"/>
      <c r="G29" s="24" t="s">
        <v>79</v>
      </c>
      <c r="H29" s="83" t="s">
        <v>92</v>
      </c>
      <c r="I29" s="83"/>
      <c r="J29" s="83"/>
      <c r="K29" s="83" t="s">
        <v>93</v>
      </c>
      <c r="L29" s="83"/>
      <c r="M29" s="83"/>
    </row>
    <row r="30" spans="2:13" ht="7.5" customHeight="1" x14ac:dyDescent="0.25"/>
    <row r="31" spans="2:13" ht="18" customHeight="1" x14ac:dyDescent="0.25">
      <c r="B31" s="84" t="s">
        <v>94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</row>
    <row r="32" spans="2:13" ht="18" customHeight="1" x14ac:dyDescent="0.25"/>
  </sheetData>
  <mergeCells count="76">
    <mergeCell ref="C29:F29"/>
    <mergeCell ref="H29:J29"/>
    <mergeCell ref="K29:M29"/>
    <mergeCell ref="B31:M31"/>
    <mergeCell ref="C27:F27"/>
    <mergeCell ref="H27:J27"/>
    <mergeCell ref="K27:M27"/>
    <mergeCell ref="C28:F28"/>
    <mergeCell ref="H28:J28"/>
    <mergeCell ref="K28:M28"/>
    <mergeCell ref="C25:F25"/>
    <mergeCell ref="H25:J25"/>
    <mergeCell ref="K25:M25"/>
    <mergeCell ref="C26:F26"/>
    <mergeCell ref="H26:J26"/>
    <mergeCell ref="K26:M26"/>
    <mergeCell ref="C23:F23"/>
    <mergeCell ref="H23:J23"/>
    <mergeCell ref="K23:M23"/>
    <mergeCell ref="C24:F24"/>
    <mergeCell ref="H24:J24"/>
    <mergeCell ref="K24:M24"/>
    <mergeCell ref="C21:F21"/>
    <mergeCell ref="H21:J21"/>
    <mergeCell ref="K21:M21"/>
    <mergeCell ref="C22:F22"/>
    <mergeCell ref="H22:J22"/>
    <mergeCell ref="K22:M22"/>
    <mergeCell ref="C19:F19"/>
    <mergeCell ref="H19:J19"/>
    <mergeCell ref="K19:M19"/>
    <mergeCell ref="C20:F20"/>
    <mergeCell ref="H20:J20"/>
    <mergeCell ref="K20:M20"/>
    <mergeCell ref="C17:F17"/>
    <mergeCell ref="H17:J17"/>
    <mergeCell ref="K17:M17"/>
    <mergeCell ref="C18:F18"/>
    <mergeCell ref="H18:J18"/>
    <mergeCell ref="K18:M18"/>
    <mergeCell ref="C15:F15"/>
    <mergeCell ref="H15:J15"/>
    <mergeCell ref="K15:M15"/>
    <mergeCell ref="C16:F16"/>
    <mergeCell ref="H16:J16"/>
    <mergeCell ref="K16:M16"/>
    <mergeCell ref="B12:M12"/>
    <mergeCell ref="C13:F13"/>
    <mergeCell ref="H13:J13"/>
    <mergeCell ref="K13:M13"/>
    <mergeCell ref="C14:F14"/>
    <mergeCell ref="H14:J14"/>
    <mergeCell ref="K14:M14"/>
    <mergeCell ref="B9:C9"/>
    <mergeCell ref="D9:G9"/>
    <mergeCell ref="H9:K9"/>
    <mergeCell ref="L9:M9"/>
    <mergeCell ref="B10:C10"/>
    <mergeCell ref="D10:G10"/>
    <mergeCell ref="H10:M10"/>
    <mergeCell ref="B7:C7"/>
    <mergeCell ref="D7:G7"/>
    <mergeCell ref="H7:K7"/>
    <mergeCell ref="L7:M7"/>
    <mergeCell ref="B8:C8"/>
    <mergeCell ref="D8:G8"/>
    <mergeCell ref="H8:K8"/>
    <mergeCell ref="L8:M8"/>
    <mergeCell ref="B2:M2"/>
    <mergeCell ref="B3:M3"/>
    <mergeCell ref="B5:G5"/>
    <mergeCell ref="H5:M5"/>
    <mergeCell ref="B6:C6"/>
    <mergeCell ref="D6:G6"/>
    <mergeCell ref="H6:K6"/>
    <mergeCell ref="L6:M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53"/>
  <sheetViews>
    <sheetView showGridLines="0" tabSelected="1" zoomScaleNormal="100" workbookViewId="0">
      <pane ySplit="6" topLeftCell="A9" activePane="bottomLeft" state="frozen"/>
      <selection pane="bottomLeft" activeCell="R13" sqref="R13"/>
    </sheetView>
  </sheetViews>
  <sheetFormatPr baseColWidth="10" defaultColWidth="8.7109375" defaultRowHeight="15" x14ac:dyDescent="0.25"/>
  <cols>
    <col min="1" max="1" width="2.42578125" customWidth="1"/>
    <col min="2" max="2" width="6.5703125" customWidth="1"/>
    <col min="3" max="3" width="15" customWidth="1"/>
    <col min="4" max="4" width="8.42578125" customWidth="1"/>
    <col min="5" max="5" width="6.5703125" customWidth="1"/>
    <col min="6" max="7" width="19" customWidth="1"/>
    <col min="8" max="9" width="7.42578125" customWidth="1"/>
    <col min="10" max="11" width="7" customWidth="1"/>
    <col min="12" max="12" width="20" customWidth="1"/>
    <col min="13" max="13" width="12" customWidth="1"/>
  </cols>
  <sheetData>
    <row r="2" spans="2:13" ht="26.25" x14ac:dyDescent="0.25">
      <c r="B2" s="14" t="s">
        <v>198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x14ac:dyDescent="0.25">
      <c r="B3" s="13" t="s">
        <v>95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5" spans="2:13" x14ac:dyDescent="0.25">
      <c r="B5" s="12" t="s">
        <v>96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2:13" ht="25.5" customHeight="1" x14ac:dyDescent="0.25">
      <c r="B6" s="25" t="s">
        <v>97</v>
      </c>
      <c r="C6" s="25" t="s">
        <v>98</v>
      </c>
      <c r="D6" s="25" t="s">
        <v>99</v>
      </c>
      <c r="E6" s="25" t="s">
        <v>100</v>
      </c>
      <c r="F6" s="25" t="s">
        <v>101</v>
      </c>
      <c r="G6" s="25" t="s">
        <v>102</v>
      </c>
      <c r="H6" s="25" t="s">
        <v>103</v>
      </c>
      <c r="I6" s="25" t="s">
        <v>104</v>
      </c>
      <c r="J6" s="25" t="s">
        <v>105</v>
      </c>
      <c r="K6" s="25" t="s">
        <v>106</v>
      </c>
      <c r="L6" s="25" t="s">
        <v>107</v>
      </c>
      <c r="M6" s="25" t="s">
        <v>108</v>
      </c>
    </row>
    <row r="7" spans="2:13" ht="18" customHeight="1" x14ac:dyDescent="0.25">
      <c r="B7" s="11" t="s">
        <v>109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2:13" ht="19.5" customHeight="1" x14ac:dyDescent="0.25">
      <c r="B8" s="26" t="s">
        <v>110</v>
      </c>
      <c r="C8" s="27" t="s">
        <v>111</v>
      </c>
      <c r="D8" s="28" t="s">
        <v>112</v>
      </c>
      <c r="E8" s="28" t="s">
        <v>113</v>
      </c>
      <c r="F8" s="29" t="str">
        <f>Teams!C14</f>
        <v>Nordwind FC</v>
      </c>
      <c r="G8" s="29" t="str">
        <f>Teams!C15</f>
        <v>Blaue Löwen</v>
      </c>
      <c r="H8" s="15">
        <v>2</v>
      </c>
      <c r="I8" s="15">
        <v>0</v>
      </c>
      <c r="J8" s="30" t="s">
        <v>114</v>
      </c>
      <c r="K8" s="30" t="s">
        <v>114</v>
      </c>
      <c r="L8" s="31" t="str">
        <f t="shared" ref="L8:L13" si="0">IF(OR(NOT(ISNUMBER(H8)),NOT(ISNUMBER(I8))),"–",IF(H8=I8,"Unentschieden",IF(H8&gt;I8,F8,G8)))</f>
        <v>Nordwind FC</v>
      </c>
      <c r="M8" s="32" t="str">
        <f t="shared" ref="M8:M13" si="1">IF(AND(ISNUMBER(H8),ISNUMBER(I8)),"Beendet","Ausstehend")</f>
        <v>Beendet</v>
      </c>
    </row>
    <row r="9" spans="2:13" ht="19.5" customHeight="1" x14ac:dyDescent="0.25">
      <c r="B9" s="33" t="s">
        <v>115</v>
      </c>
      <c r="C9" s="34" t="s">
        <v>111</v>
      </c>
      <c r="D9" s="28" t="s">
        <v>112</v>
      </c>
      <c r="E9" s="28" t="s">
        <v>116</v>
      </c>
      <c r="F9" s="35" t="str">
        <f>Teams!C16</f>
        <v>Falken SV</v>
      </c>
      <c r="G9" s="35" t="str">
        <f>Teams!C17</f>
        <v>Rote Adler</v>
      </c>
      <c r="H9" s="15">
        <v>1</v>
      </c>
      <c r="I9" s="15">
        <v>1</v>
      </c>
      <c r="J9" s="30" t="s">
        <v>114</v>
      </c>
      <c r="K9" s="30" t="s">
        <v>114</v>
      </c>
      <c r="L9" s="31" t="str">
        <f t="shared" si="0"/>
        <v>Unentschieden</v>
      </c>
      <c r="M9" s="32" t="str">
        <f t="shared" si="1"/>
        <v>Beendet</v>
      </c>
    </row>
    <row r="10" spans="2:13" ht="19.5" customHeight="1" x14ac:dyDescent="0.25">
      <c r="B10" s="26" t="s">
        <v>117</v>
      </c>
      <c r="C10" s="27" t="s">
        <v>118</v>
      </c>
      <c r="D10" s="28" t="s">
        <v>119</v>
      </c>
      <c r="E10" s="28" t="s">
        <v>113</v>
      </c>
      <c r="F10" s="29" t="str">
        <f>Teams!C14</f>
        <v>Nordwind FC</v>
      </c>
      <c r="G10" s="29" t="str">
        <f>Teams!C16</f>
        <v>Falken SV</v>
      </c>
      <c r="H10" s="15">
        <v>3</v>
      </c>
      <c r="I10" s="15">
        <v>1</v>
      </c>
      <c r="J10" s="30" t="s">
        <v>114</v>
      </c>
      <c r="K10" s="30" t="s">
        <v>114</v>
      </c>
      <c r="L10" s="31" t="str">
        <f t="shared" si="0"/>
        <v>Nordwind FC</v>
      </c>
      <c r="M10" s="32" t="str">
        <f t="shared" si="1"/>
        <v>Beendet</v>
      </c>
    </row>
    <row r="11" spans="2:13" ht="19.5" customHeight="1" x14ac:dyDescent="0.25">
      <c r="B11" s="33" t="s">
        <v>120</v>
      </c>
      <c r="C11" s="34" t="s">
        <v>118</v>
      </c>
      <c r="D11" s="28" t="s">
        <v>119</v>
      </c>
      <c r="E11" s="28" t="s">
        <v>116</v>
      </c>
      <c r="F11" s="35" t="str">
        <f>Teams!C15</f>
        <v>Blaue Löwen</v>
      </c>
      <c r="G11" s="35" t="str">
        <f>Teams!C17</f>
        <v>Rote Adler</v>
      </c>
      <c r="H11" s="15">
        <v>2</v>
      </c>
      <c r="I11" s="15">
        <v>2</v>
      </c>
      <c r="J11" s="30" t="s">
        <v>114</v>
      </c>
      <c r="K11" s="30" t="s">
        <v>114</v>
      </c>
      <c r="L11" s="31" t="str">
        <f t="shared" si="0"/>
        <v>Unentschieden</v>
      </c>
      <c r="M11" s="32" t="str">
        <f t="shared" si="1"/>
        <v>Beendet</v>
      </c>
    </row>
    <row r="12" spans="2:13" ht="19.5" customHeight="1" x14ac:dyDescent="0.25">
      <c r="B12" s="26" t="s">
        <v>121</v>
      </c>
      <c r="C12" s="27" t="s">
        <v>122</v>
      </c>
      <c r="D12" s="28" t="s">
        <v>123</v>
      </c>
      <c r="E12" s="28" t="s">
        <v>113</v>
      </c>
      <c r="F12" s="29" t="str">
        <f>Teams!C14</f>
        <v>Nordwind FC</v>
      </c>
      <c r="G12" s="29" t="str">
        <f>Teams!C17</f>
        <v>Rote Adler</v>
      </c>
      <c r="H12" s="15">
        <v>1</v>
      </c>
      <c r="I12" s="15">
        <v>0</v>
      </c>
      <c r="J12" s="30" t="s">
        <v>114</v>
      </c>
      <c r="K12" s="30" t="s">
        <v>114</v>
      </c>
      <c r="L12" s="31" t="str">
        <f t="shared" si="0"/>
        <v>Nordwind FC</v>
      </c>
      <c r="M12" s="32" t="str">
        <f t="shared" si="1"/>
        <v>Beendet</v>
      </c>
    </row>
    <row r="13" spans="2:13" ht="19.5" customHeight="1" x14ac:dyDescent="0.25">
      <c r="B13" s="33" t="s">
        <v>124</v>
      </c>
      <c r="C13" s="34" t="s">
        <v>122</v>
      </c>
      <c r="D13" s="28" t="s">
        <v>123</v>
      </c>
      <c r="E13" s="28" t="s">
        <v>116</v>
      </c>
      <c r="F13" s="35" t="str">
        <f>Teams!C15</f>
        <v>Blaue Löwen</v>
      </c>
      <c r="G13" s="35" t="str">
        <f>Teams!C16</f>
        <v>Falken SV</v>
      </c>
      <c r="H13" s="15">
        <v>0</v>
      </c>
      <c r="I13" s="15">
        <v>1</v>
      </c>
      <c r="J13" s="30" t="s">
        <v>114</v>
      </c>
      <c r="K13" s="30" t="s">
        <v>114</v>
      </c>
      <c r="L13" s="31" t="str">
        <f t="shared" si="0"/>
        <v>Falken SV</v>
      </c>
      <c r="M13" s="32" t="str">
        <f t="shared" si="1"/>
        <v>Beendet</v>
      </c>
    </row>
    <row r="14" spans="2:13" ht="18" customHeight="1" x14ac:dyDescent="0.25">
      <c r="B14" s="10" t="s">
        <v>125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2:13" ht="19.5" customHeight="1" x14ac:dyDescent="0.25">
      <c r="B15" s="26" t="s">
        <v>126</v>
      </c>
      <c r="C15" s="27" t="s">
        <v>127</v>
      </c>
      <c r="D15" s="28" t="s">
        <v>112</v>
      </c>
      <c r="E15" s="28" t="s">
        <v>113</v>
      </c>
      <c r="F15" s="29" t="str">
        <f>Teams!C18</f>
        <v>Grüne Elf</v>
      </c>
      <c r="G15" s="29" t="str">
        <f>Teams!C19</f>
        <v>Sturmvögel</v>
      </c>
      <c r="H15" s="15">
        <v>1</v>
      </c>
      <c r="I15" s="15">
        <v>2</v>
      </c>
      <c r="J15" s="30" t="s">
        <v>114</v>
      </c>
      <c r="K15" s="30" t="s">
        <v>114</v>
      </c>
      <c r="L15" s="31" t="str">
        <f t="shared" ref="L15:L20" si="2">IF(OR(NOT(ISNUMBER(H15)),NOT(ISNUMBER(I15))),"–",IF(H15=I15,"Unentschieden",IF(H15&gt;I15,F15,G15)))</f>
        <v>Sturmvögel</v>
      </c>
      <c r="M15" s="32" t="str">
        <f t="shared" ref="M15:M20" si="3">IF(AND(ISNUMBER(H15),ISNUMBER(I15)),"Beendet","Ausstehend")</f>
        <v>Beendet</v>
      </c>
    </row>
    <row r="16" spans="2:13" ht="19.5" customHeight="1" x14ac:dyDescent="0.25">
      <c r="B16" s="33" t="s">
        <v>128</v>
      </c>
      <c r="C16" s="34" t="s">
        <v>127</v>
      </c>
      <c r="D16" s="28" t="s">
        <v>112</v>
      </c>
      <c r="E16" s="28" t="s">
        <v>116</v>
      </c>
      <c r="F16" s="35" t="str">
        <f>Teams!C20</f>
        <v>Komet FC</v>
      </c>
      <c r="G16" s="35" t="str">
        <f>Teams!C21</f>
        <v>Blitz Kickers</v>
      </c>
      <c r="H16" s="15">
        <v>0</v>
      </c>
      <c r="I16" s="15">
        <v>0</v>
      </c>
      <c r="J16" s="30" t="s">
        <v>114</v>
      </c>
      <c r="K16" s="30" t="s">
        <v>114</v>
      </c>
      <c r="L16" s="31" t="str">
        <f t="shared" si="2"/>
        <v>Unentschieden</v>
      </c>
      <c r="M16" s="32" t="str">
        <f t="shared" si="3"/>
        <v>Beendet</v>
      </c>
    </row>
    <row r="17" spans="2:13" ht="19.5" customHeight="1" x14ac:dyDescent="0.25">
      <c r="B17" s="26" t="s">
        <v>129</v>
      </c>
      <c r="C17" s="27" t="s">
        <v>130</v>
      </c>
      <c r="D17" s="28" t="s">
        <v>119</v>
      </c>
      <c r="E17" s="28" t="s">
        <v>113</v>
      </c>
      <c r="F17" s="29" t="str">
        <f>Teams!C18</f>
        <v>Grüne Elf</v>
      </c>
      <c r="G17" s="29" t="str">
        <f>Teams!C20</f>
        <v>Komet FC</v>
      </c>
      <c r="H17" s="15">
        <v>2</v>
      </c>
      <c r="I17" s="15">
        <v>1</v>
      </c>
      <c r="J17" s="30" t="s">
        <v>114</v>
      </c>
      <c r="K17" s="30" t="s">
        <v>114</v>
      </c>
      <c r="L17" s="31" t="str">
        <f t="shared" si="2"/>
        <v>Grüne Elf</v>
      </c>
      <c r="M17" s="32" t="str">
        <f t="shared" si="3"/>
        <v>Beendet</v>
      </c>
    </row>
    <row r="18" spans="2:13" ht="19.5" customHeight="1" x14ac:dyDescent="0.25">
      <c r="B18" s="33" t="s">
        <v>131</v>
      </c>
      <c r="C18" s="34" t="s">
        <v>130</v>
      </c>
      <c r="D18" s="28" t="s">
        <v>119</v>
      </c>
      <c r="E18" s="28" t="s">
        <v>116</v>
      </c>
      <c r="F18" s="35" t="str">
        <f>Teams!C19</f>
        <v>Sturmvögel</v>
      </c>
      <c r="G18" s="35" t="str">
        <f>Teams!C21</f>
        <v>Blitz Kickers</v>
      </c>
      <c r="H18" s="15">
        <v>3</v>
      </c>
      <c r="I18" s="15">
        <v>1</v>
      </c>
      <c r="J18" s="30" t="s">
        <v>114</v>
      </c>
      <c r="K18" s="30" t="s">
        <v>114</v>
      </c>
      <c r="L18" s="31" t="str">
        <f t="shared" si="2"/>
        <v>Sturmvögel</v>
      </c>
      <c r="M18" s="32" t="str">
        <f t="shared" si="3"/>
        <v>Beendet</v>
      </c>
    </row>
    <row r="19" spans="2:13" ht="19.5" customHeight="1" x14ac:dyDescent="0.25">
      <c r="B19" s="26" t="s">
        <v>132</v>
      </c>
      <c r="C19" s="27" t="s">
        <v>133</v>
      </c>
      <c r="D19" s="28" t="s">
        <v>123</v>
      </c>
      <c r="E19" s="28" t="s">
        <v>113</v>
      </c>
      <c r="F19" s="29" t="str">
        <f>Teams!C18</f>
        <v>Grüne Elf</v>
      </c>
      <c r="G19" s="29" t="str">
        <f>Teams!C21</f>
        <v>Blitz Kickers</v>
      </c>
      <c r="H19" s="15">
        <v>1</v>
      </c>
      <c r="I19" s="15">
        <v>1</v>
      </c>
      <c r="J19" s="30" t="s">
        <v>114</v>
      </c>
      <c r="K19" s="30" t="s">
        <v>114</v>
      </c>
      <c r="L19" s="31" t="str">
        <f t="shared" si="2"/>
        <v>Unentschieden</v>
      </c>
      <c r="M19" s="32" t="str">
        <f t="shared" si="3"/>
        <v>Beendet</v>
      </c>
    </row>
    <row r="20" spans="2:13" ht="19.5" customHeight="1" x14ac:dyDescent="0.25">
      <c r="B20" s="33" t="s">
        <v>134</v>
      </c>
      <c r="C20" s="34" t="s">
        <v>133</v>
      </c>
      <c r="D20" s="28" t="s">
        <v>123</v>
      </c>
      <c r="E20" s="28" t="s">
        <v>116</v>
      </c>
      <c r="F20" s="35" t="str">
        <f>Teams!C19</f>
        <v>Sturmvögel</v>
      </c>
      <c r="G20" s="35" t="str">
        <f>Teams!C20</f>
        <v>Komet FC</v>
      </c>
      <c r="H20" s="15">
        <v>2</v>
      </c>
      <c r="I20" s="15">
        <v>0</v>
      </c>
      <c r="J20" s="30" t="s">
        <v>114</v>
      </c>
      <c r="K20" s="30" t="s">
        <v>114</v>
      </c>
      <c r="L20" s="31" t="str">
        <f t="shared" si="2"/>
        <v>Sturmvögel</v>
      </c>
      <c r="M20" s="32" t="str">
        <f t="shared" si="3"/>
        <v>Beendet</v>
      </c>
    </row>
    <row r="21" spans="2:13" ht="18" customHeight="1" x14ac:dyDescent="0.25">
      <c r="B21" s="9" t="s">
        <v>135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2:13" ht="19.5" customHeight="1" x14ac:dyDescent="0.25">
      <c r="B22" s="26" t="s">
        <v>136</v>
      </c>
      <c r="C22" s="27" t="s">
        <v>137</v>
      </c>
      <c r="D22" s="28" t="s">
        <v>112</v>
      </c>
      <c r="E22" s="28" t="s">
        <v>113</v>
      </c>
      <c r="F22" s="29" t="str">
        <f>Teams!C22</f>
        <v>Gelbstern SV</v>
      </c>
      <c r="G22" s="29" t="str">
        <f>Teams!C23</f>
        <v>Eisbären United</v>
      </c>
      <c r="H22" s="15">
        <v>3</v>
      </c>
      <c r="I22" s="15">
        <v>2</v>
      </c>
      <c r="J22" s="30" t="s">
        <v>114</v>
      </c>
      <c r="K22" s="30" t="s">
        <v>114</v>
      </c>
      <c r="L22" s="31" t="str">
        <f t="shared" ref="L22:L27" si="4">IF(OR(NOT(ISNUMBER(H22)),NOT(ISNUMBER(I22))),"–",IF(H22=I22,"Unentschieden",IF(H22&gt;I22,F22,G22)))</f>
        <v>Gelbstern SV</v>
      </c>
      <c r="M22" s="32" t="str">
        <f t="shared" ref="M22:M27" si="5">IF(AND(ISNUMBER(H22),ISNUMBER(I22)),"Beendet","Ausstehend")</f>
        <v>Beendet</v>
      </c>
    </row>
    <row r="23" spans="2:13" ht="19.5" customHeight="1" x14ac:dyDescent="0.25">
      <c r="B23" s="33" t="s">
        <v>138</v>
      </c>
      <c r="C23" s="34" t="s">
        <v>137</v>
      </c>
      <c r="D23" s="28" t="s">
        <v>112</v>
      </c>
      <c r="E23" s="28" t="s">
        <v>116</v>
      </c>
      <c r="F23" s="35" t="str">
        <f>Teams!C24</f>
        <v>Delta Kickers</v>
      </c>
      <c r="G23" s="35" t="str">
        <f>Teams!C25</f>
        <v>Titanen FC</v>
      </c>
      <c r="H23" s="15">
        <v>1</v>
      </c>
      <c r="I23" s="15">
        <v>2</v>
      </c>
      <c r="J23" s="30" t="s">
        <v>114</v>
      </c>
      <c r="K23" s="30" t="s">
        <v>114</v>
      </c>
      <c r="L23" s="31" t="str">
        <f t="shared" si="4"/>
        <v>Titanen FC</v>
      </c>
      <c r="M23" s="32" t="str">
        <f t="shared" si="5"/>
        <v>Beendet</v>
      </c>
    </row>
    <row r="24" spans="2:13" ht="19.5" customHeight="1" x14ac:dyDescent="0.25">
      <c r="B24" s="26" t="s">
        <v>139</v>
      </c>
      <c r="C24" s="27" t="s">
        <v>140</v>
      </c>
      <c r="D24" s="28" t="s">
        <v>119</v>
      </c>
      <c r="E24" s="28" t="s">
        <v>113</v>
      </c>
      <c r="F24" s="29" t="str">
        <f>Teams!C22</f>
        <v>Gelbstern SV</v>
      </c>
      <c r="G24" s="29" t="str">
        <f>Teams!C24</f>
        <v>Delta Kickers</v>
      </c>
      <c r="H24" s="15">
        <v>2</v>
      </c>
      <c r="I24" s="15">
        <v>2</v>
      </c>
      <c r="J24" s="30" t="s">
        <v>114</v>
      </c>
      <c r="K24" s="30" t="s">
        <v>114</v>
      </c>
      <c r="L24" s="31" t="str">
        <f t="shared" si="4"/>
        <v>Unentschieden</v>
      </c>
      <c r="M24" s="32" t="str">
        <f t="shared" si="5"/>
        <v>Beendet</v>
      </c>
    </row>
    <row r="25" spans="2:13" ht="19.5" customHeight="1" x14ac:dyDescent="0.25">
      <c r="B25" s="33" t="s">
        <v>141</v>
      </c>
      <c r="C25" s="34" t="s">
        <v>140</v>
      </c>
      <c r="D25" s="28" t="s">
        <v>119</v>
      </c>
      <c r="E25" s="28" t="s">
        <v>116</v>
      </c>
      <c r="F25" s="35" t="str">
        <f>Teams!C23</f>
        <v>Eisbären United</v>
      </c>
      <c r="G25" s="35" t="str">
        <f>Teams!C25</f>
        <v>Titanen FC</v>
      </c>
      <c r="H25" s="15">
        <v>1</v>
      </c>
      <c r="I25" s="15">
        <v>0</v>
      </c>
      <c r="J25" s="30" t="s">
        <v>114</v>
      </c>
      <c r="K25" s="30" t="s">
        <v>114</v>
      </c>
      <c r="L25" s="31" t="str">
        <f t="shared" si="4"/>
        <v>Eisbären United</v>
      </c>
      <c r="M25" s="32" t="str">
        <f t="shared" si="5"/>
        <v>Beendet</v>
      </c>
    </row>
    <row r="26" spans="2:13" ht="19.5" customHeight="1" x14ac:dyDescent="0.25">
      <c r="B26" s="26" t="s">
        <v>142</v>
      </c>
      <c r="C26" s="27" t="s">
        <v>143</v>
      </c>
      <c r="D26" s="28" t="s">
        <v>123</v>
      </c>
      <c r="E26" s="28" t="s">
        <v>113</v>
      </c>
      <c r="F26" s="29" t="str">
        <f>Teams!C22</f>
        <v>Gelbstern SV</v>
      </c>
      <c r="G26" s="29" t="str">
        <f>Teams!C25</f>
        <v>Titanen FC</v>
      </c>
      <c r="H26" s="15">
        <v>2</v>
      </c>
      <c r="I26" s="15">
        <v>1</v>
      </c>
      <c r="J26" s="30" t="s">
        <v>114</v>
      </c>
      <c r="K26" s="30" t="s">
        <v>114</v>
      </c>
      <c r="L26" s="31" t="str">
        <f t="shared" si="4"/>
        <v>Gelbstern SV</v>
      </c>
      <c r="M26" s="32" t="str">
        <f t="shared" si="5"/>
        <v>Beendet</v>
      </c>
    </row>
    <row r="27" spans="2:13" ht="19.5" customHeight="1" x14ac:dyDescent="0.25">
      <c r="B27" s="33" t="s">
        <v>144</v>
      </c>
      <c r="C27" s="34" t="s">
        <v>143</v>
      </c>
      <c r="D27" s="28" t="s">
        <v>123</v>
      </c>
      <c r="E27" s="28" t="s">
        <v>116</v>
      </c>
      <c r="F27" s="35" t="str">
        <f>Teams!C23</f>
        <v>Eisbären United</v>
      </c>
      <c r="G27" s="35" t="str">
        <f>Teams!C24</f>
        <v>Delta Kickers</v>
      </c>
      <c r="H27" s="15">
        <v>3</v>
      </c>
      <c r="I27" s="15">
        <v>1</v>
      </c>
      <c r="J27" s="30" t="s">
        <v>114</v>
      </c>
      <c r="K27" s="30" t="s">
        <v>114</v>
      </c>
      <c r="L27" s="31" t="str">
        <f t="shared" si="4"/>
        <v>Eisbären United</v>
      </c>
      <c r="M27" s="32" t="str">
        <f t="shared" si="5"/>
        <v>Beendet</v>
      </c>
    </row>
    <row r="28" spans="2:13" ht="18" customHeight="1" x14ac:dyDescent="0.25">
      <c r="B28" s="8" t="s">
        <v>145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2:13" ht="19.5" customHeight="1" x14ac:dyDescent="0.25">
      <c r="B29" s="26" t="s">
        <v>146</v>
      </c>
      <c r="C29" s="27" t="s">
        <v>147</v>
      </c>
      <c r="D29" s="28" t="s">
        <v>112</v>
      </c>
      <c r="E29" s="28" t="s">
        <v>113</v>
      </c>
      <c r="F29" s="29" t="str">
        <f>Teams!C26</f>
        <v>Phönix SV</v>
      </c>
      <c r="G29" s="29" t="str">
        <f>Teams!C27</f>
        <v>Orkan FC</v>
      </c>
      <c r="H29" s="15">
        <v>0</v>
      </c>
      <c r="I29" s="15">
        <v>1</v>
      </c>
      <c r="J29" s="30" t="s">
        <v>114</v>
      </c>
      <c r="K29" s="30" t="s">
        <v>114</v>
      </c>
      <c r="L29" s="31" t="str">
        <f t="shared" ref="L29:L34" si="6">IF(OR(NOT(ISNUMBER(H29)),NOT(ISNUMBER(I29))),"–",IF(H29=I29,"Unentschieden",IF(H29&gt;I29,F29,G29)))</f>
        <v>Orkan FC</v>
      </c>
      <c r="M29" s="32" t="str">
        <f t="shared" ref="M29:M34" si="7">IF(AND(ISNUMBER(H29),ISNUMBER(I29)),"Beendet","Ausstehend")</f>
        <v>Beendet</v>
      </c>
    </row>
    <row r="30" spans="2:13" ht="19.5" customHeight="1" x14ac:dyDescent="0.25">
      <c r="B30" s="33" t="s">
        <v>148</v>
      </c>
      <c r="C30" s="34" t="s">
        <v>147</v>
      </c>
      <c r="D30" s="28" t="s">
        <v>112</v>
      </c>
      <c r="E30" s="28" t="s">
        <v>116</v>
      </c>
      <c r="F30" s="35" t="str">
        <f>Teams!C28</f>
        <v>Meteor United</v>
      </c>
      <c r="G30" s="35" t="str">
        <f>Teams!C29</f>
        <v>Kobra Kickers</v>
      </c>
      <c r="H30" s="15">
        <v>2</v>
      </c>
      <c r="I30" s="15">
        <v>2</v>
      </c>
      <c r="J30" s="30" t="s">
        <v>114</v>
      </c>
      <c r="K30" s="30" t="s">
        <v>114</v>
      </c>
      <c r="L30" s="31" t="str">
        <f t="shared" si="6"/>
        <v>Unentschieden</v>
      </c>
      <c r="M30" s="32" t="str">
        <f t="shared" si="7"/>
        <v>Beendet</v>
      </c>
    </row>
    <row r="31" spans="2:13" ht="19.5" customHeight="1" x14ac:dyDescent="0.25">
      <c r="B31" s="26" t="s">
        <v>149</v>
      </c>
      <c r="C31" s="27" t="s">
        <v>150</v>
      </c>
      <c r="D31" s="28" t="s">
        <v>119</v>
      </c>
      <c r="E31" s="28" t="s">
        <v>113</v>
      </c>
      <c r="F31" s="29" t="str">
        <f>Teams!C26</f>
        <v>Phönix SV</v>
      </c>
      <c r="G31" s="29" t="str">
        <f>Teams!C28</f>
        <v>Meteor United</v>
      </c>
      <c r="H31" s="15">
        <v>3</v>
      </c>
      <c r="I31" s="15">
        <v>0</v>
      </c>
      <c r="J31" s="30" t="s">
        <v>114</v>
      </c>
      <c r="K31" s="30" t="s">
        <v>114</v>
      </c>
      <c r="L31" s="31" t="str">
        <f t="shared" si="6"/>
        <v>Phönix SV</v>
      </c>
      <c r="M31" s="32" t="str">
        <f t="shared" si="7"/>
        <v>Beendet</v>
      </c>
    </row>
    <row r="32" spans="2:13" ht="19.5" customHeight="1" x14ac:dyDescent="0.25">
      <c r="B32" s="33" t="s">
        <v>151</v>
      </c>
      <c r="C32" s="34" t="s">
        <v>150</v>
      </c>
      <c r="D32" s="28" t="s">
        <v>119</v>
      </c>
      <c r="E32" s="28" t="s">
        <v>116</v>
      </c>
      <c r="F32" s="35" t="str">
        <f>Teams!C27</f>
        <v>Orkan FC</v>
      </c>
      <c r="G32" s="35" t="str">
        <f>Teams!C29</f>
        <v>Kobra Kickers</v>
      </c>
      <c r="H32" s="15">
        <v>1</v>
      </c>
      <c r="I32" s="15">
        <v>1</v>
      </c>
      <c r="J32" s="30" t="s">
        <v>114</v>
      </c>
      <c r="K32" s="30" t="s">
        <v>114</v>
      </c>
      <c r="L32" s="31" t="str">
        <f t="shared" si="6"/>
        <v>Unentschieden</v>
      </c>
      <c r="M32" s="32" t="str">
        <f t="shared" si="7"/>
        <v>Beendet</v>
      </c>
    </row>
    <row r="33" spans="2:13" ht="19.5" customHeight="1" x14ac:dyDescent="0.25">
      <c r="B33" s="26" t="s">
        <v>152</v>
      </c>
      <c r="C33" s="27" t="s">
        <v>153</v>
      </c>
      <c r="D33" s="28" t="s">
        <v>123</v>
      </c>
      <c r="E33" s="28" t="s">
        <v>113</v>
      </c>
      <c r="F33" s="29" t="str">
        <f>Teams!C26</f>
        <v>Phönix SV</v>
      </c>
      <c r="G33" s="29" t="str">
        <f>Teams!C29</f>
        <v>Kobra Kickers</v>
      </c>
      <c r="H33" s="15">
        <v>2</v>
      </c>
      <c r="I33" s="15">
        <v>0</v>
      </c>
      <c r="J33" s="30" t="s">
        <v>114</v>
      </c>
      <c r="K33" s="30" t="s">
        <v>114</v>
      </c>
      <c r="L33" s="31" t="str">
        <f t="shared" si="6"/>
        <v>Phönix SV</v>
      </c>
      <c r="M33" s="32" t="str">
        <f t="shared" si="7"/>
        <v>Beendet</v>
      </c>
    </row>
    <row r="34" spans="2:13" ht="19.5" customHeight="1" x14ac:dyDescent="0.25">
      <c r="B34" s="33" t="s">
        <v>154</v>
      </c>
      <c r="C34" s="34" t="s">
        <v>153</v>
      </c>
      <c r="D34" s="28" t="s">
        <v>123</v>
      </c>
      <c r="E34" s="28" t="s">
        <v>116</v>
      </c>
      <c r="F34" s="35" t="str">
        <f>Teams!C27</f>
        <v>Orkan FC</v>
      </c>
      <c r="G34" s="35" t="str">
        <f>Teams!C28</f>
        <v>Meteor United</v>
      </c>
      <c r="H34" s="15">
        <v>2</v>
      </c>
      <c r="I34" s="15">
        <v>1</v>
      </c>
      <c r="J34" s="30" t="s">
        <v>114</v>
      </c>
      <c r="K34" s="30" t="s">
        <v>114</v>
      </c>
      <c r="L34" s="31" t="str">
        <f t="shared" si="6"/>
        <v>Orkan FC</v>
      </c>
      <c r="M34" s="32" t="str">
        <f t="shared" si="7"/>
        <v>Beendet</v>
      </c>
    </row>
    <row r="35" spans="2:13" ht="7.5" customHeight="1" x14ac:dyDescent="0.25"/>
    <row r="36" spans="2:13" x14ac:dyDescent="0.25">
      <c r="B36" s="7" t="s">
        <v>155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2:13" ht="25.5" customHeight="1" x14ac:dyDescent="0.25">
      <c r="B37" s="25" t="s">
        <v>97</v>
      </c>
      <c r="C37" s="25" t="s">
        <v>98</v>
      </c>
      <c r="D37" s="25" t="s">
        <v>99</v>
      </c>
      <c r="E37" s="25" t="s">
        <v>100</v>
      </c>
      <c r="F37" s="25" t="s">
        <v>101</v>
      </c>
      <c r="G37" s="25" t="s">
        <v>102</v>
      </c>
      <c r="H37" s="25" t="s">
        <v>103</v>
      </c>
      <c r="I37" s="25" t="s">
        <v>104</v>
      </c>
      <c r="J37" s="25" t="s">
        <v>105</v>
      </c>
      <c r="K37" s="25" t="s">
        <v>106</v>
      </c>
      <c r="L37" s="25" t="s">
        <v>107</v>
      </c>
      <c r="M37" s="25" t="s">
        <v>108</v>
      </c>
    </row>
    <row r="38" spans="2:13" ht="19.5" customHeight="1" x14ac:dyDescent="0.25">
      <c r="B38" s="26" t="s">
        <v>156</v>
      </c>
      <c r="C38" s="36" t="s">
        <v>157</v>
      </c>
      <c r="D38" s="28" t="s">
        <v>158</v>
      </c>
      <c r="E38" s="28" t="s">
        <v>113</v>
      </c>
      <c r="F38" s="29" t="str">
        <f>Gruppentabellen!C7</f>
        <v>Nordwind FC</v>
      </c>
      <c r="G38" s="29" t="str">
        <f>Gruppentabellen!C15</f>
        <v>Grüne Elf</v>
      </c>
      <c r="H38" s="15">
        <v>2</v>
      </c>
      <c r="I38" s="15">
        <v>1</v>
      </c>
      <c r="J38" s="37"/>
      <c r="K38" s="37"/>
      <c r="L38" s="31" t="str">
        <f t="shared" ref="L38:L45" si="8">IF(OR(NOT(ISNUMBER(H38)),NOT(ISNUMBER(I38))),"offen",IF(H38&gt;I38,F38,IF(H38&lt;I38,G38,IF(AND(ISNUMBER(J38),ISNUMBER(K38)),IF(J38&gt;K38,F38,IF(J38&lt;K38,G38,"offen")),"n.E. offen"))))</f>
        <v>Nordwind FC</v>
      </c>
      <c r="M38" s="32" t="str">
        <f t="shared" ref="M38:M45" si="9">IF(AND(ISNUMBER(H38),ISNUMBER(I38)),IF(AND(H38=I38,OR(NOT(ISNUMBER(J38)),NOT(ISNUMBER(K38)))),"n.E. nötig","Beendet"),"Ausstehend")</f>
        <v>Beendet</v>
      </c>
    </row>
    <row r="39" spans="2:13" ht="19.5" customHeight="1" x14ac:dyDescent="0.25">
      <c r="B39" s="33" t="s">
        <v>159</v>
      </c>
      <c r="C39" s="38" t="s">
        <v>157</v>
      </c>
      <c r="D39" s="28" t="s">
        <v>158</v>
      </c>
      <c r="E39" s="28" t="s">
        <v>113</v>
      </c>
      <c r="F39" s="35" t="str">
        <f>Gruppentabellen!C21</f>
        <v>Gelbstern SV</v>
      </c>
      <c r="G39" s="35" t="str">
        <f>Gruppentabellen!C29</f>
        <v>Phönix SV</v>
      </c>
      <c r="H39" s="15">
        <v>1</v>
      </c>
      <c r="I39" s="15">
        <v>1</v>
      </c>
      <c r="J39" s="37">
        <v>4</v>
      </c>
      <c r="K39" s="37">
        <v>3</v>
      </c>
      <c r="L39" s="31" t="str">
        <f t="shared" si="8"/>
        <v>Gelbstern SV</v>
      </c>
      <c r="M39" s="32" t="str">
        <f t="shared" si="9"/>
        <v>Beendet</v>
      </c>
    </row>
    <row r="40" spans="2:13" ht="19.5" customHeight="1" x14ac:dyDescent="0.25">
      <c r="B40" s="26" t="s">
        <v>160</v>
      </c>
      <c r="C40" s="36" t="s">
        <v>157</v>
      </c>
      <c r="D40" s="28" t="s">
        <v>158</v>
      </c>
      <c r="E40" s="28" t="s">
        <v>113</v>
      </c>
      <c r="F40" s="29" t="str">
        <f>Gruppentabellen!C14</f>
        <v>Sturmvögel</v>
      </c>
      <c r="G40" s="29" t="str">
        <f>Gruppentabellen!C8</f>
        <v>Falken SV</v>
      </c>
      <c r="H40" s="15">
        <v>3</v>
      </c>
      <c r="I40" s="15">
        <v>0</v>
      </c>
      <c r="J40" s="37"/>
      <c r="K40" s="37"/>
      <c r="L40" s="31" t="str">
        <f t="shared" si="8"/>
        <v>Sturmvögel</v>
      </c>
      <c r="M40" s="32" t="str">
        <f t="shared" si="9"/>
        <v>Beendet</v>
      </c>
    </row>
    <row r="41" spans="2:13" ht="19.5" customHeight="1" x14ac:dyDescent="0.25">
      <c r="B41" s="33" t="s">
        <v>161</v>
      </c>
      <c r="C41" s="38" t="s">
        <v>157</v>
      </c>
      <c r="D41" s="28" t="s">
        <v>158</v>
      </c>
      <c r="E41" s="28" t="s">
        <v>113</v>
      </c>
      <c r="F41" s="35" t="str">
        <f>Gruppentabellen!C28</f>
        <v>Orkan FC</v>
      </c>
      <c r="G41" s="35" t="str">
        <f>Gruppentabellen!C22</f>
        <v>Eisbären United</v>
      </c>
      <c r="H41" s="15">
        <v>0</v>
      </c>
      <c r="I41" s="15">
        <v>1</v>
      </c>
      <c r="J41" s="37"/>
      <c r="K41" s="37"/>
      <c r="L41" s="31" t="str">
        <f t="shared" si="8"/>
        <v>Eisbären United</v>
      </c>
      <c r="M41" s="32" t="str">
        <f t="shared" si="9"/>
        <v>Beendet</v>
      </c>
    </row>
    <row r="42" spans="2:13" ht="19.5" customHeight="1" x14ac:dyDescent="0.25">
      <c r="B42" s="26" t="s">
        <v>162</v>
      </c>
      <c r="C42" s="36" t="s">
        <v>163</v>
      </c>
      <c r="D42" s="28" t="s">
        <v>164</v>
      </c>
      <c r="E42" s="28" t="s">
        <v>113</v>
      </c>
      <c r="F42" s="29" t="str">
        <f>L38</f>
        <v>Nordwind FC</v>
      </c>
      <c r="G42" s="29" t="str">
        <f>L39</f>
        <v>Gelbstern SV</v>
      </c>
      <c r="H42" s="15">
        <v>1</v>
      </c>
      <c r="I42" s="15">
        <v>2</v>
      </c>
      <c r="J42" s="37"/>
      <c r="K42" s="37"/>
      <c r="L42" s="31" t="str">
        <f t="shared" si="8"/>
        <v>Gelbstern SV</v>
      </c>
      <c r="M42" s="32" t="str">
        <f t="shared" si="9"/>
        <v>Beendet</v>
      </c>
    </row>
    <row r="43" spans="2:13" ht="19.5" customHeight="1" x14ac:dyDescent="0.25">
      <c r="B43" s="33" t="s">
        <v>165</v>
      </c>
      <c r="C43" s="38" t="s">
        <v>163</v>
      </c>
      <c r="D43" s="28" t="s">
        <v>164</v>
      </c>
      <c r="E43" s="28" t="s">
        <v>116</v>
      </c>
      <c r="F43" s="35" t="str">
        <f>L40</f>
        <v>Sturmvögel</v>
      </c>
      <c r="G43" s="35" t="str">
        <f>L41</f>
        <v>Eisbären United</v>
      </c>
      <c r="H43" s="15">
        <v>2</v>
      </c>
      <c r="I43" s="15">
        <v>2</v>
      </c>
      <c r="J43" s="37">
        <v>5</v>
      </c>
      <c r="K43" s="37">
        <v>4</v>
      </c>
      <c r="L43" s="31" t="str">
        <f t="shared" si="8"/>
        <v>Sturmvögel</v>
      </c>
      <c r="M43" s="32" t="str">
        <f t="shared" si="9"/>
        <v>Beendet</v>
      </c>
    </row>
    <row r="44" spans="2:13" ht="19.5" customHeight="1" x14ac:dyDescent="0.25">
      <c r="B44" s="26" t="s">
        <v>166</v>
      </c>
      <c r="C44" s="36" t="s">
        <v>167</v>
      </c>
      <c r="D44" s="28" t="s">
        <v>168</v>
      </c>
      <c r="E44" s="28" t="s">
        <v>116</v>
      </c>
      <c r="F44" s="29" t="str">
        <f>IF(L42=F42,G42,IF(L42=G42,F42,"offen"))</f>
        <v>Nordwind FC</v>
      </c>
      <c r="G44" s="29" t="str">
        <f>IF(L43=F43,G43,IF(L43=G43,F43,"offen"))</f>
        <v>Eisbären United</v>
      </c>
      <c r="H44" s="15">
        <v>1</v>
      </c>
      <c r="I44" s="15">
        <v>0</v>
      </c>
      <c r="J44" s="37"/>
      <c r="K44" s="37"/>
      <c r="L44" s="31" t="str">
        <f t="shared" si="8"/>
        <v>Nordwind FC</v>
      </c>
      <c r="M44" s="32" t="str">
        <f t="shared" si="9"/>
        <v>Beendet</v>
      </c>
    </row>
    <row r="45" spans="2:13" ht="21.75" customHeight="1" x14ac:dyDescent="0.25">
      <c r="B45" s="39" t="s">
        <v>169</v>
      </c>
      <c r="C45" s="40" t="s">
        <v>170</v>
      </c>
      <c r="D45" s="28" t="s">
        <v>171</v>
      </c>
      <c r="E45" s="28" t="s">
        <v>113</v>
      </c>
      <c r="F45" s="41" t="str">
        <f>L42</f>
        <v>Gelbstern SV</v>
      </c>
      <c r="G45" s="41" t="str">
        <f>L43</f>
        <v>Sturmvögel</v>
      </c>
      <c r="H45" s="15">
        <v>2</v>
      </c>
      <c r="I45" s="15">
        <v>1</v>
      </c>
      <c r="J45" s="37"/>
      <c r="K45" s="37"/>
      <c r="L45" s="31" t="str">
        <f t="shared" si="8"/>
        <v>Gelbstern SV</v>
      </c>
      <c r="M45" s="32" t="str">
        <f t="shared" si="9"/>
        <v>Beendet</v>
      </c>
    </row>
    <row r="46" spans="2:13" ht="7.5" customHeight="1" x14ac:dyDescent="0.25"/>
    <row r="47" spans="2:13" ht="25.5" customHeight="1" x14ac:dyDescent="0.25">
      <c r="B47" s="6" t="s">
        <v>172</v>
      </c>
      <c r="C47" s="6"/>
      <c r="D47" s="6"/>
      <c r="E47" s="5" t="str">
        <f>L45</f>
        <v>Gelbstern SV</v>
      </c>
      <c r="F47" s="5"/>
      <c r="G47" s="5"/>
      <c r="H47" s="5"/>
      <c r="I47" s="5"/>
      <c r="J47" s="5"/>
      <c r="K47" s="5"/>
      <c r="L47" s="5"/>
      <c r="M47" s="5"/>
    </row>
    <row r="48" spans="2:13" ht="7.5" customHeight="1" x14ac:dyDescent="0.25"/>
    <row r="49" spans="2:13" x14ac:dyDescent="0.25">
      <c r="B49" s="12" t="s">
        <v>173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 ht="18" customHeight="1" x14ac:dyDescent="0.25">
      <c r="B50" s="42"/>
      <c r="C50" s="4" t="s">
        <v>174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13" ht="18" customHeight="1" x14ac:dyDescent="0.25">
      <c r="B51" s="43"/>
      <c r="C51" s="4" t="s">
        <v>175</v>
      </c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3" ht="18" customHeight="1" x14ac:dyDescent="0.25">
      <c r="B52" s="3" t="s">
        <v>176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2:13" ht="18" customHeight="1" x14ac:dyDescent="0.25">
      <c r="B53" s="3" t="s">
        <v>177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</sheetData>
  <mergeCells count="15">
    <mergeCell ref="B49:M49"/>
    <mergeCell ref="C50:M50"/>
    <mergeCell ref="C51:M51"/>
    <mergeCell ref="B52:M52"/>
    <mergeCell ref="B53:M53"/>
    <mergeCell ref="B21:M21"/>
    <mergeCell ref="B28:M28"/>
    <mergeCell ref="B36:M36"/>
    <mergeCell ref="B47:D47"/>
    <mergeCell ref="E47:M47"/>
    <mergeCell ref="B2:M2"/>
    <mergeCell ref="B3:M3"/>
    <mergeCell ref="B5:M5"/>
    <mergeCell ref="B7:M7"/>
    <mergeCell ref="B14:M14"/>
  </mergeCells>
  <conditionalFormatting sqref="M8:M13">
    <cfRule type="expression" dxfId="14" priority="2">
      <formula>EXACT($M8,"Beendet")</formula>
    </cfRule>
    <cfRule type="expression" dxfId="13" priority="3">
      <formula>EXACT($M8,"Ausstehend")</formula>
    </cfRule>
    <cfRule type="expression" dxfId="12" priority="4">
      <formula>EXACT($M8,"n.E. nötig")</formula>
    </cfRule>
  </conditionalFormatting>
  <conditionalFormatting sqref="M15:M20">
    <cfRule type="expression" dxfId="11" priority="5">
      <formula>EXACT($M15,"Beendet")</formula>
    </cfRule>
    <cfRule type="expression" dxfId="10" priority="6">
      <formula>EXACT($M15,"Ausstehend")</formula>
    </cfRule>
    <cfRule type="expression" dxfId="9" priority="7">
      <formula>EXACT($M15,"n.E. nötig")</formula>
    </cfRule>
  </conditionalFormatting>
  <conditionalFormatting sqref="M22:M27">
    <cfRule type="expression" dxfId="8" priority="8">
      <formula>EXACT($M22,"Beendet")</formula>
    </cfRule>
    <cfRule type="expression" dxfId="7" priority="9">
      <formula>EXACT($M22,"Ausstehend")</formula>
    </cfRule>
    <cfRule type="expression" dxfId="6" priority="10">
      <formula>EXACT($M22,"n.E. nötig")</formula>
    </cfRule>
  </conditionalFormatting>
  <conditionalFormatting sqref="M29:M34">
    <cfRule type="expression" dxfId="5" priority="11">
      <formula>EXACT($M29,"Beendet")</formula>
    </cfRule>
    <cfRule type="expression" dxfId="4" priority="12">
      <formula>EXACT($M29,"Ausstehend")</formula>
    </cfRule>
    <cfRule type="expression" dxfId="3" priority="13">
      <formula>EXACT($M29,"n.E. nötig")</formula>
    </cfRule>
  </conditionalFormatting>
  <conditionalFormatting sqref="M38:M45">
    <cfRule type="expression" dxfId="2" priority="14">
      <formula>EXACT($M38,"Beendet")</formula>
    </cfRule>
    <cfRule type="expression" dxfId="1" priority="15">
      <formula>EXACT($M38,"Ausstehend")</formula>
    </cfRule>
    <cfRule type="expression" dxfId="0" priority="16">
      <formula>EXACT($M38,"n.E. nötig")</formula>
    </cfRule>
  </conditionalFormatting>
  <dataValidations count="1">
    <dataValidation type="whole" operator="greaterThanOrEqual" allowBlank="1" showErrorMessage="1" errorTitle="Ungültige Eingabe" error="Bitte eine ganze Zahl ab 0 eingeben." sqref="H8:I13 H15:I20 H22:I27 H29:I34 H38:K45" xr:uid="{00000000-0002-0000-0100-000000000000}">
      <formula1>0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58"/>
  <sheetViews>
    <sheetView showGridLines="0" zoomScale="110" zoomScaleNormal="110" workbookViewId="0"/>
  </sheetViews>
  <sheetFormatPr baseColWidth="10" defaultColWidth="8.7109375" defaultRowHeight="15" x14ac:dyDescent="0.25"/>
  <cols>
    <col min="1" max="1" width="2.42578125" customWidth="1"/>
    <col min="2" max="2" width="7" customWidth="1"/>
    <col min="3" max="3" width="14" customWidth="1"/>
    <col min="4" max="5" width="8" customWidth="1"/>
    <col min="6" max="6" width="6" customWidth="1"/>
    <col min="7" max="9" width="5.5703125" customWidth="1"/>
    <col min="10" max="10" width="7" customWidth="1"/>
    <col min="11" max="11" width="8" customWidth="1"/>
    <col min="12" max="12" width="7" customWidth="1"/>
    <col min="13" max="13" width="9" customWidth="1"/>
  </cols>
  <sheetData>
    <row r="1" spans="2:13" ht="6" customHeight="1" x14ac:dyDescent="0.25"/>
    <row r="2" spans="2:13" ht="33.75" customHeight="1" x14ac:dyDescent="0.25">
      <c r="B2" s="14" t="s">
        <v>178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9.5" customHeight="1" x14ac:dyDescent="0.25">
      <c r="B3" s="13" t="s">
        <v>179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ht="7.5" customHeight="1" x14ac:dyDescent="0.25"/>
    <row r="5" spans="2:13" ht="19.5" customHeight="1" x14ac:dyDescent="0.25">
      <c r="B5" s="85" t="s">
        <v>109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2:13" ht="18" customHeight="1" x14ac:dyDescent="0.25">
      <c r="B6" s="16" t="s">
        <v>180</v>
      </c>
      <c r="C6" s="78" t="s">
        <v>22</v>
      </c>
      <c r="D6" s="78"/>
      <c r="E6" s="78"/>
      <c r="F6" s="16" t="s">
        <v>181</v>
      </c>
      <c r="G6" s="16" t="s">
        <v>182</v>
      </c>
      <c r="H6" s="16" t="s">
        <v>183</v>
      </c>
      <c r="I6" s="16" t="s">
        <v>184</v>
      </c>
      <c r="J6" s="16" t="s">
        <v>185</v>
      </c>
      <c r="K6" s="16" t="s">
        <v>186</v>
      </c>
      <c r="L6" s="16" t="s">
        <v>187</v>
      </c>
      <c r="M6" s="16" t="s">
        <v>188</v>
      </c>
    </row>
    <row r="7" spans="2:13" ht="18.75" customHeight="1" x14ac:dyDescent="0.25">
      <c r="B7" s="18">
        <v>1</v>
      </c>
      <c r="C7" s="86" t="str">
        <f>INDEX($B$37:$B$40,MATCH($B7,$L$37:$L$40,0))</f>
        <v>Nordwind FC</v>
      </c>
      <c r="D7" s="86"/>
      <c r="E7" s="86"/>
      <c r="F7" s="44">
        <f>INDEX($C$37:$C$40,MATCH($B7,$L$37:$L$40,0))</f>
        <v>3</v>
      </c>
      <c r="G7" s="44">
        <f>INDEX($D$37:$D$40,MATCH($B7,$L$37:$L$40,0))</f>
        <v>3</v>
      </c>
      <c r="H7" s="44">
        <f>INDEX($E$37:$E$40,MATCH($B7,$L$37:$L$40,0))</f>
        <v>0</v>
      </c>
      <c r="I7" s="44">
        <f>INDEX($F$37:$F$40,MATCH($B7,$L$37:$L$40,0))</f>
        <v>0</v>
      </c>
      <c r="J7" s="44">
        <f>INDEX($G$37:$G$40,MATCH($B7,$L$37:$L$40,0))</f>
        <v>6</v>
      </c>
      <c r="K7" s="44">
        <f>INDEX($H$37:$H$40,MATCH($B7,$L$37:$L$40,0))</f>
        <v>1</v>
      </c>
      <c r="L7" s="45">
        <f>INDEX($I$37:$I$40,MATCH($B7,$L$37:$L$40,0))</f>
        <v>5</v>
      </c>
      <c r="M7" s="46">
        <f>INDEX($J$37:$J$40,MATCH($B7,$L$37:$L$40,0))</f>
        <v>9</v>
      </c>
    </row>
    <row r="8" spans="2:13" ht="18.75" customHeight="1" x14ac:dyDescent="0.25">
      <c r="B8" s="18">
        <v>2</v>
      </c>
      <c r="C8" s="86" t="str">
        <f>INDEX($B$37:$B$40,MATCH($B8,$L$37:$L$40,0))</f>
        <v>Falken SV</v>
      </c>
      <c r="D8" s="86"/>
      <c r="E8" s="86"/>
      <c r="F8" s="44">
        <f>INDEX($C$37:$C$40,MATCH($B8,$L$37:$L$40,0))</f>
        <v>3</v>
      </c>
      <c r="G8" s="44">
        <f>INDEX($D$37:$D$40,MATCH($B8,$L$37:$L$40,0))</f>
        <v>1</v>
      </c>
      <c r="H8" s="44">
        <f>INDEX($E$37:$E$40,MATCH($B8,$L$37:$L$40,0))</f>
        <v>1</v>
      </c>
      <c r="I8" s="44">
        <f>INDEX($F$37:$F$40,MATCH($B8,$L$37:$L$40,0))</f>
        <v>1</v>
      </c>
      <c r="J8" s="44">
        <f>INDEX($G$37:$G$40,MATCH($B8,$L$37:$L$40,0))</f>
        <v>3</v>
      </c>
      <c r="K8" s="44">
        <f>INDEX($H$37:$H$40,MATCH($B8,$L$37:$L$40,0))</f>
        <v>4</v>
      </c>
      <c r="L8" s="45">
        <f>INDEX($I$37:$I$40,MATCH($B8,$L$37:$L$40,0))</f>
        <v>-1</v>
      </c>
      <c r="M8" s="46">
        <f>INDEX($J$37:$J$40,MATCH($B8,$L$37:$L$40,0))</f>
        <v>4</v>
      </c>
    </row>
    <row r="9" spans="2:13" ht="18.75" customHeight="1" x14ac:dyDescent="0.25">
      <c r="B9" s="47">
        <v>3</v>
      </c>
      <c r="C9" s="87" t="str">
        <f>INDEX($B$37:$B$40,MATCH($B9,$L$37:$L$40,0))</f>
        <v>Rote Adler</v>
      </c>
      <c r="D9" s="87"/>
      <c r="E9" s="87"/>
      <c r="F9" s="48">
        <f>INDEX($C$37:$C$40,MATCH($B9,$L$37:$L$40,0))</f>
        <v>3</v>
      </c>
      <c r="G9" s="48">
        <f>INDEX($D$37:$D$40,MATCH($B9,$L$37:$L$40,0))</f>
        <v>0</v>
      </c>
      <c r="H9" s="48">
        <f>INDEX($E$37:$E$40,MATCH($B9,$L$37:$L$40,0))</f>
        <v>2</v>
      </c>
      <c r="I9" s="48">
        <f>INDEX($F$37:$F$40,MATCH($B9,$L$37:$L$40,0))</f>
        <v>1</v>
      </c>
      <c r="J9" s="48">
        <f>INDEX($G$37:$G$40,MATCH($B9,$L$37:$L$40,0))</f>
        <v>3</v>
      </c>
      <c r="K9" s="48">
        <f>INDEX($H$37:$H$40,MATCH($B9,$L$37:$L$40,0))</f>
        <v>4</v>
      </c>
      <c r="L9" s="49">
        <f>INDEX($I$37:$I$40,MATCH($B9,$L$37:$L$40,0))</f>
        <v>-1</v>
      </c>
      <c r="M9" s="50">
        <f>INDEX($J$37:$J$40,MATCH($B9,$L$37:$L$40,0))</f>
        <v>2</v>
      </c>
    </row>
    <row r="10" spans="2:13" ht="18.75" customHeight="1" x14ac:dyDescent="0.25">
      <c r="B10" s="51">
        <v>4</v>
      </c>
      <c r="C10" s="88" t="str">
        <f>INDEX($B$37:$B$40,MATCH($B10,$L$37:$L$40,0))</f>
        <v>Blaue Löwen</v>
      </c>
      <c r="D10" s="88"/>
      <c r="E10" s="88"/>
      <c r="F10" s="52">
        <f>INDEX($C$37:$C$40,MATCH($B10,$L$37:$L$40,0))</f>
        <v>3</v>
      </c>
      <c r="G10" s="52">
        <f>INDEX($D$37:$D$40,MATCH($B10,$L$37:$L$40,0))</f>
        <v>0</v>
      </c>
      <c r="H10" s="52">
        <f>INDEX($E$37:$E$40,MATCH($B10,$L$37:$L$40,0))</f>
        <v>1</v>
      </c>
      <c r="I10" s="52">
        <f>INDEX($F$37:$F$40,MATCH($B10,$L$37:$L$40,0))</f>
        <v>2</v>
      </c>
      <c r="J10" s="52">
        <f>INDEX($G$37:$G$40,MATCH($B10,$L$37:$L$40,0))</f>
        <v>2</v>
      </c>
      <c r="K10" s="52">
        <f>INDEX($H$37:$H$40,MATCH($B10,$L$37:$L$40,0))</f>
        <v>5</v>
      </c>
      <c r="L10" s="53">
        <f>INDEX($I$37:$I$40,MATCH($B10,$L$37:$L$40,0))</f>
        <v>-3</v>
      </c>
      <c r="M10" s="54">
        <f>INDEX($J$37:$J$40,MATCH($B10,$L$37:$L$40,0))</f>
        <v>1</v>
      </c>
    </row>
    <row r="11" spans="2:13" ht="15" customHeight="1" x14ac:dyDescent="0.25">
      <c r="B11" s="77" t="s">
        <v>189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</row>
    <row r="12" spans="2:13" ht="19.5" customHeight="1" x14ac:dyDescent="0.25">
      <c r="B12" s="12" t="s">
        <v>125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2:13" ht="18" customHeight="1" x14ac:dyDescent="0.25">
      <c r="B13" s="16" t="s">
        <v>180</v>
      </c>
      <c r="C13" s="78" t="s">
        <v>22</v>
      </c>
      <c r="D13" s="78"/>
      <c r="E13" s="78"/>
      <c r="F13" s="16" t="s">
        <v>181</v>
      </c>
      <c r="G13" s="16" t="s">
        <v>182</v>
      </c>
      <c r="H13" s="16" t="s">
        <v>183</v>
      </c>
      <c r="I13" s="16" t="s">
        <v>184</v>
      </c>
      <c r="J13" s="16" t="s">
        <v>185</v>
      </c>
      <c r="K13" s="16" t="s">
        <v>186</v>
      </c>
      <c r="L13" s="16" t="s">
        <v>187</v>
      </c>
      <c r="M13" s="16" t="s">
        <v>188</v>
      </c>
    </row>
    <row r="14" spans="2:13" ht="18.75" customHeight="1" x14ac:dyDescent="0.25">
      <c r="B14" s="20">
        <v>1</v>
      </c>
      <c r="C14" s="89" t="str">
        <f>INDEX($B$43:$B$46,MATCH($B14,$L$43:$L$46,0))</f>
        <v>Sturmvögel</v>
      </c>
      <c r="D14" s="89"/>
      <c r="E14" s="89"/>
      <c r="F14" s="55">
        <f>INDEX($C$43:$C$46,MATCH($B14,$L$43:$L$46,0))</f>
        <v>3</v>
      </c>
      <c r="G14" s="55">
        <f>INDEX($D$43:$D$46,MATCH($B14,$L$43:$L$46,0))</f>
        <v>3</v>
      </c>
      <c r="H14" s="55">
        <f>INDEX($E$43:$E$46,MATCH($B14,$L$43:$L$46,0))</f>
        <v>0</v>
      </c>
      <c r="I14" s="55">
        <f>INDEX($F$43:$F$46,MATCH($B14,$L$43:$L$46,0))</f>
        <v>0</v>
      </c>
      <c r="J14" s="55">
        <f>INDEX($G$43:$G$46,MATCH($B14,$L$43:$L$46,0))</f>
        <v>7</v>
      </c>
      <c r="K14" s="55">
        <f>INDEX($H$43:$H$46,MATCH($B14,$L$43:$L$46,0))</f>
        <v>2</v>
      </c>
      <c r="L14" s="56">
        <f>INDEX($I$43:$I$46,MATCH($B14,$L$43:$L$46,0))</f>
        <v>5</v>
      </c>
      <c r="M14" s="57">
        <f>INDEX($J$43:$J$46,MATCH($B14,$L$43:$L$46,0))</f>
        <v>9</v>
      </c>
    </row>
    <row r="15" spans="2:13" ht="18.75" customHeight="1" x14ac:dyDescent="0.25">
      <c r="B15" s="20">
        <v>2</v>
      </c>
      <c r="C15" s="89" t="str">
        <f>INDEX($B$43:$B$46,MATCH($B15,$L$43:$L$46,0))</f>
        <v>Grüne Elf</v>
      </c>
      <c r="D15" s="89"/>
      <c r="E15" s="89"/>
      <c r="F15" s="55">
        <f>INDEX($C$43:$C$46,MATCH($B15,$L$43:$L$46,0))</f>
        <v>3</v>
      </c>
      <c r="G15" s="55">
        <f>INDEX($D$43:$D$46,MATCH($B15,$L$43:$L$46,0))</f>
        <v>1</v>
      </c>
      <c r="H15" s="55">
        <f>INDEX($E$43:$E$46,MATCH($B15,$L$43:$L$46,0))</f>
        <v>1</v>
      </c>
      <c r="I15" s="55">
        <f>INDEX($F$43:$F$46,MATCH($B15,$L$43:$L$46,0))</f>
        <v>1</v>
      </c>
      <c r="J15" s="55">
        <f>INDEX($G$43:$G$46,MATCH($B15,$L$43:$L$46,0))</f>
        <v>4</v>
      </c>
      <c r="K15" s="55">
        <f>INDEX($H$43:$H$46,MATCH($B15,$L$43:$L$46,0))</f>
        <v>4</v>
      </c>
      <c r="L15" s="56">
        <f>INDEX($I$43:$I$46,MATCH($B15,$L$43:$L$46,0))</f>
        <v>0</v>
      </c>
      <c r="M15" s="57">
        <f>INDEX($J$43:$J$46,MATCH($B15,$L$43:$L$46,0))</f>
        <v>4</v>
      </c>
    </row>
    <row r="16" spans="2:13" ht="18.75" customHeight="1" x14ac:dyDescent="0.25">
      <c r="B16" s="58">
        <v>3</v>
      </c>
      <c r="C16" s="87" t="str">
        <f>INDEX($B$43:$B$46,MATCH($B16,$L$43:$L$46,0))</f>
        <v>Blitz Kickers</v>
      </c>
      <c r="D16" s="87"/>
      <c r="E16" s="87"/>
      <c r="F16" s="48">
        <f>INDEX($C$43:$C$46,MATCH($B16,$L$43:$L$46,0))</f>
        <v>3</v>
      </c>
      <c r="G16" s="48">
        <f>INDEX($D$43:$D$46,MATCH($B16,$L$43:$L$46,0))</f>
        <v>0</v>
      </c>
      <c r="H16" s="48">
        <f>INDEX($E$43:$E$46,MATCH($B16,$L$43:$L$46,0))</f>
        <v>2</v>
      </c>
      <c r="I16" s="48">
        <f>INDEX($F$43:$F$46,MATCH($B16,$L$43:$L$46,0))</f>
        <v>1</v>
      </c>
      <c r="J16" s="48">
        <f>INDEX($G$43:$G$46,MATCH($B16,$L$43:$L$46,0))</f>
        <v>2</v>
      </c>
      <c r="K16" s="48">
        <f>INDEX($H$43:$H$46,MATCH($B16,$L$43:$L$46,0))</f>
        <v>4</v>
      </c>
      <c r="L16" s="49">
        <f>INDEX($I$43:$I$46,MATCH($B16,$L$43:$L$46,0))</f>
        <v>-2</v>
      </c>
      <c r="M16" s="50">
        <f>INDEX($J$43:$J$46,MATCH($B16,$L$43:$L$46,0))</f>
        <v>2</v>
      </c>
    </row>
    <row r="17" spans="2:13" ht="18.75" customHeight="1" x14ac:dyDescent="0.25">
      <c r="B17" s="59">
        <v>4</v>
      </c>
      <c r="C17" s="88" t="str">
        <f>INDEX($B$43:$B$46,MATCH($B17,$L$43:$L$46,0))</f>
        <v>Komet FC</v>
      </c>
      <c r="D17" s="88"/>
      <c r="E17" s="88"/>
      <c r="F17" s="52">
        <f>INDEX($C$43:$C$46,MATCH($B17,$L$43:$L$46,0))</f>
        <v>3</v>
      </c>
      <c r="G17" s="52">
        <f>INDEX($D$43:$D$46,MATCH($B17,$L$43:$L$46,0))</f>
        <v>0</v>
      </c>
      <c r="H17" s="52">
        <f>INDEX($E$43:$E$46,MATCH($B17,$L$43:$L$46,0))</f>
        <v>1</v>
      </c>
      <c r="I17" s="52">
        <f>INDEX($F$43:$F$46,MATCH($B17,$L$43:$L$46,0))</f>
        <v>2</v>
      </c>
      <c r="J17" s="52">
        <f>INDEX($G$43:$G$46,MATCH($B17,$L$43:$L$46,0))</f>
        <v>1</v>
      </c>
      <c r="K17" s="52">
        <f>INDEX($H$43:$H$46,MATCH($B17,$L$43:$L$46,0))</f>
        <v>4</v>
      </c>
      <c r="L17" s="53">
        <f>INDEX($I$43:$I$46,MATCH($B17,$L$43:$L$46,0))</f>
        <v>-3</v>
      </c>
      <c r="M17" s="54">
        <f>INDEX($J$43:$J$46,MATCH($B17,$L$43:$L$46,0))</f>
        <v>1</v>
      </c>
    </row>
    <row r="18" spans="2:13" ht="15" customHeight="1" x14ac:dyDescent="0.25">
      <c r="B18" s="77" t="s">
        <v>189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</row>
    <row r="19" spans="2:13" ht="19.5" customHeight="1" x14ac:dyDescent="0.25">
      <c r="B19" s="90" t="s">
        <v>135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</row>
    <row r="20" spans="2:13" ht="18" customHeight="1" x14ac:dyDescent="0.25">
      <c r="B20" s="16" t="s">
        <v>180</v>
      </c>
      <c r="C20" s="78" t="s">
        <v>22</v>
      </c>
      <c r="D20" s="78"/>
      <c r="E20" s="78"/>
      <c r="F20" s="16" t="s">
        <v>181</v>
      </c>
      <c r="G20" s="16" t="s">
        <v>182</v>
      </c>
      <c r="H20" s="16" t="s">
        <v>183</v>
      </c>
      <c r="I20" s="16" t="s">
        <v>184</v>
      </c>
      <c r="J20" s="16" t="s">
        <v>185</v>
      </c>
      <c r="K20" s="16" t="s">
        <v>186</v>
      </c>
      <c r="L20" s="16" t="s">
        <v>187</v>
      </c>
      <c r="M20" s="16" t="s">
        <v>188</v>
      </c>
    </row>
    <row r="21" spans="2:13" ht="18.75" customHeight="1" x14ac:dyDescent="0.25">
      <c r="B21" s="22">
        <v>1</v>
      </c>
      <c r="C21" s="91" t="str">
        <f>INDEX($B$49:$B$52,MATCH($B21,$L$49:$L$52,0))</f>
        <v>Gelbstern SV</v>
      </c>
      <c r="D21" s="91"/>
      <c r="E21" s="91"/>
      <c r="F21" s="60">
        <f>INDEX($C$49:$C$52,MATCH($B21,$L$49:$L$52,0))</f>
        <v>3</v>
      </c>
      <c r="G21" s="60">
        <f>INDEX($D$49:$D$52,MATCH($B21,$L$49:$L$52,0))</f>
        <v>2</v>
      </c>
      <c r="H21" s="60">
        <f>INDEX($E$49:$E$52,MATCH($B21,$L$49:$L$52,0))</f>
        <v>1</v>
      </c>
      <c r="I21" s="60">
        <f>INDEX($F$49:$F$52,MATCH($B21,$L$49:$L$52,0))</f>
        <v>0</v>
      </c>
      <c r="J21" s="60">
        <f>INDEX($G$49:$G$52,MATCH($B21,$L$49:$L$52,0))</f>
        <v>7</v>
      </c>
      <c r="K21" s="60">
        <f>INDEX($H$49:$H$52,MATCH($B21,$L$49:$L$52,0))</f>
        <v>5</v>
      </c>
      <c r="L21" s="61">
        <f>INDEX($I$49:$I$52,MATCH($B21,$L$49:$L$52,0))</f>
        <v>2</v>
      </c>
      <c r="M21" s="62">
        <f>INDEX($J$49:$J$52,MATCH($B21,$L$49:$L$52,0))</f>
        <v>7</v>
      </c>
    </row>
    <row r="22" spans="2:13" ht="18.75" customHeight="1" x14ac:dyDescent="0.25">
      <c r="B22" s="22">
        <v>2</v>
      </c>
      <c r="C22" s="91" t="str">
        <f>INDEX($B$49:$B$52,MATCH($B22,$L$49:$L$52,0))</f>
        <v>Eisbären United</v>
      </c>
      <c r="D22" s="91"/>
      <c r="E22" s="91"/>
      <c r="F22" s="60">
        <f>INDEX($C$49:$C$52,MATCH($B22,$L$49:$L$52,0))</f>
        <v>3</v>
      </c>
      <c r="G22" s="60">
        <f>INDEX($D$49:$D$52,MATCH($B22,$L$49:$L$52,0))</f>
        <v>2</v>
      </c>
      <c r="H22" s="60">
        <f>INDEX($E$49:$E$52,MATCH($B22,$L$49:$L$52,0))</f>
        <v>0</v>
      </c>
      <c r="I22" s="60">
        <f>INDEX($F$49:$F$52,MATCH($B22,$L$49:$L$52,0))</f>
        <v>1</v>
      </c>
      <c r="J22" s="60">
        <f>INDEX($G$49:$G$52,MATCH($B22,$L$49:$L$52,0))</f>
        <v>6</v>
      </c>
      <c r="K22" s="60">
        <f>INDEX($H$49:$H$52,MATCH($B22,$L$49:$L$52,0))</f>
        <v>4</v>
      </c>
      <c r="L22" s="61">
        <f>INDEX($I$49:$I$52,MATCH($B22,$L$49:$L$52,0))</f>
        <v>2</v>
      </c>
      <c r="M22" s="62">
        <f>INDEX($J$49:$J$52,MATCH($B22,$L$49:$L$52,0))</f>
        <v>6</v>
      </c>
    </row>
    <row r="23" spans="2:13" ht="18.75" customHeight="1" x14ac:dyDescent="0.25">
      <c r="B23" s="63">
        <v>3</v>
      </c>
      <c r="C23" s="87" t="str">
        <f>INDEX($B$49:$B$52,MATCH($B23,$L$49:$L$52,0))</f>
        <v>Titanen FC</v>
      </c>
      <c r="D23" s="87"/>
      <c r="E23" s="87"/>
      <c r="F23" s="48">
        <f>INDEX($C$49:$C$52,MATCH($B23,$L$49:$L$52,0))</f>
        <v>3</v>
      </c>
      <c r="G23" s="48">
        <f>INDEX($D$49:$D$52,MATCH($B23,$L$49:$L$52,0))</f>
        <v>1</v>
      </c>
      <c r="H23" s="48">
        <f>INDEX($E$49:$E$52,MATCH($B23,$L$49:$L$52,0))</f>
        <v>0</v>
      </c>
      <c r="I23" s="48">
        <f>INDEX($F$49:$F$52,MATCH($B23,$L$49:$L$52,0))</f>
        <v>2</v>
      </c>
      <c r="J23" s="48">
        <f>INDEX($G$49:$G$52,MATCH($B23,$L$49:$L$52,0))</f>
        <v>3</v>
      </c>
      <c r="K23" s="48">
        <f>INDEX($H$49:$H$52,MATCH($B23,$L$49:$L$52,0))</f>
        <v>4</v>
      </c>
      <c r="L23" s="49">
        <f>INDEX($I$49:$I$52,MATCH($B23,$L$49:$L$52,0))</f>
        <v>-1</v>
      </c>
      <c r="M23" s="50">
        <f>INDEX($J$49:$J$52,MATCH($B23,$L$49:$L$52,0))</f>
        <v>3</v>
      </c>
    </row>
    <row r="24" spans="2:13" ht="18.75" customHeight="1" x14ac:dyDescent="0.25">
      <c r="B24" s="64">
        <v>4</v>
      </c>
      <c r="C24" s="88" t="str">
        <f>INDEX($B$49:$B$52,MATCH($B24,$L$49:$L$52,0))</f>
        <v>Delta Kickers</v>
      </c>
      <c r="D24" s="88"/>
      <c r="E24" s="88"/>
      <c r="F24" s="52">
        <f>INDEX($C$49:$C$52,MATCH($B24,$L$49:$L$52,0))</f>
        <v>3</v>
      </c>
      <c r="G24" s="52">
        <f>INDEX($D$49:$D$52,MATCH($B24,$L$49:$L$52,0))</f>
        <v>0</v>
      </c>
      <c r="H24" s="52">
        <f>INDEX($E$49:$E$52,MATCH($B24,$L$49:$L$52,0))</f>
        <v>1</v>
      </c>
      <c r="I24" s="52">
        <f>INDEX($F$49:$F$52,MATCH($B24,$L$49:$L$52,0))</f>
        <v>2</v>
      </c>
      <c r="J24" s="52">
        <f>INDEX($G$49:$G$52,MATCH($B24,$L$49:$L$52,0))</f>
        <v>4</v>
      </c>
      <c r="K24" s="52">
        <f>INDEX($H$49:$H$52,MATCH($B24,$L$49:$L$52,0))</f>
        <v>7</v>
      </c>
      <c r="L24" s="53">
        <f>INDEX($I$49:$I$52,MATCH($B24,$L$49:$L$52,0))</f>
        <v>-3</v>
      </c>
      <c r="M24" s="54">
        <f>INDEX($J$49:$J$52,MATCH($B24,$L$49:$L$52,0))</f>
        <v>1</v>
      </c>
    </row>
    <row r="25" spans="2:13" ht="15" customHeight="1" x14ac:dyDescent="0.25">
      <c r="B25" s="77" t="s">
        <v>189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</row>
    <row r="26" spans="2:13" ht="19.5" customHeight="1" x14ac:dyDescent="0.25">
      <c r="B26" s="92" t="s">
        <v>145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</row>
    <row r="27" spans="2:13" ht="18" customHeight="1" x14ac:dyDescent="0.25">
      <c r="B27" s="16" t="s">
        <v>180</v>
      </c>
      <c r="C27" s="78" t="s">
        <v>22</v>
      </c>
      <c r="D27" s="78"/>
      <c r="E27" s="78"/>
      <c r="F27" s="16" t="s">
        <v>181</v>
      </c>
      <c r="G27" s="16" t="s">
        <v>182</v>
      </c>
      <c r="H27" s="16" t="s">
        <v>183</v>
      </c>
      <c r="I27" s="16" t="s">
        <v>184</v>
      </c>
      <c r="J27" s="16" t="s">
        <v>185</v>
      </c>
      <c r="K27" s="16" t="s">
        <v>186</v>
      </c>
      <c r="L27" s="16" t="s">
        <v>187</v>
      </c>
      <c r="M27" s="16" t="s">
        <v>188</v>
      </c>
    </row>
    <row r="28" spans="2:13" ht="18.75" customHeight="1" x14ac:dyDescent="0.25">
      <c r="B28" s="24">
        <v>1</v>
      </c>
      <c r="C28" s="93" t="str">
        <f>INDEX($B$55:$B$58,MATCH($B28,$L$55:$L$58,0))</f>
        <v>Orkan FC</v>
      </c>
      <c r="D28" s="93"/>
      <c r="E28" s="93"/>
      <c r="F28" s="65">
        <f>INDEX($C$55:$C$58,MATCH($B28,$L$55:$L$58,0))</f>
        <v>3</v>
      </c>
      <c r="G28" s="65">
        <f>INDEX($D$55:$D$58,MATCH($B28,$L$55:$L$58,0))</f>
        <v>2</v>
      </c>
      <c r="H28" s="65">
        <f>INDEX($E$55:$E$58,MATCH($B28,$L$55:$L$58,0))</f>
        <v>1</v>
      </c>
      <c r="I28" s="65">
        <f>INDEX($F$55:$F$58,MATCH($B28,$L$55:$L$58,0))</f>
        <v>0</v>
      </c>
      <c r="J28" s="65">
        <f>INDEX($G$55:$G$58,MATCH($B28,$L$55:$L$58,0))</f>
        <v>4</v>
      </c>
      <c r="K28" s="65">
        <f>INDEX($H$55:$H$58,MATCH($B28,$L$55:$L$58,0))</f>
        <v>2</v>
      </c>
      <c r="L28" s="66">
        <f>INDEX($I$55:$I$58,MATCH($B28,$L$55:$L$58,0))</f>
        <v>2</v>
      </c>
      <c r="M28" s="67">
        <f>INDEX($J$55:$J$58,MATCH($B28,$L$55:$L$58,0))</f>
        <v>7</v>
      </c>
    </row>
    <row r="29" spans="2:13" ht="18.75" customHeight="1" x14ac:dyDescent="0.25">
      <c r="B29" s="24">
        <v>2</v>
      </c>
      <c r="C29" s="93" t="str">
        <f>INDEX($B$55:$B$58,MATCH($B29,$L$55:$L$58,0))</f>
        <v>Phönix SV</v>
      </c>
      <c r="D29" s="93"/>
      <c r="E29" s="93"/>
      <c r="F29" s="65">
        <f>INDEX($C$55:$C$58,MATCH($B29,$L$55:$L$58,0))</f>
        <v>3</v>
      </c>
      <c r="G29" s="65">
        <f>INDEX($D$55:$D$58,MATCH($B29,$L$55:$L$58,0))</f>
        <v>2</v>
      </c>
      <c r="H29" s="65">
        <f>INDEX($E$55:$E$58,MATCH($B29,$L$55:$L$58,0))</f>
        <v>0</v>
      </c>
      <c r="I29" s="65">
        <f>INDEX($F$55:$F$58,MATCH($B29,$L$55:$L$58,0))</f>
        <v>1</v>
      </c>
      <c r="J29" s="65">
        <f>INDEX($G$55:$G$58,MATCH($B29,$L$55:$L$58,0))</f>
        <v>5</v>
      </c>
      <c r="K29" s="65">
        <f>INDEX($H$55:$H$58,MATCH($B29,$L$55:$L$58,0))</f>
        <v>1</v>
      </c>
      <c r="L29" s="66">
        <f>INDEX($I$55:$I$58,MATCH($B29,$L$55:$L$58,0))</f>
        <v>4</v>
      </c>
      <c r="M29" s="67">
        <f>INDEX($J$55:$J$58,MATCH($B29,$L$55:$L$58,0))</f>
        <v>6</v>
      </c>
    </row>
    <row r="30" spans="2:13" ht="18.75" customHeight="1" x14ac:dyDescent="0.25">
      <c r="B30" s="68">
        <v>3</v>
      </c>
      <c r="C30" s="87" t="str">
        <f>INDEX($B$55:$B$58,MATCH($B30,$L$55:$L$58,0))</f>
        <v>Kobra Kickers</v>
      </c>
      <c r="D30" s="87"/>
      <c r="E30" s="87"/>
      <c r="F30" s="48">
        <f>INDEX($C$55:$C$58,MATCH($B30,$L$55:$L$58,0))</f>
        <v>3</v>
      </c>
      <c r="G30" s="48">
        <f>INDEX($D$55:$D$58,MATCH($B30,$L$55:$L$58,0))</f>
        <v>0</v>
      </c>
      <c r="H30" s="48">
        <f>INDEX($E$55:$E$58,MATCH($B30,$L$55:$L$58,0))</f>
        <v>2</v>
      </c>
      <c r="I30" s="48">
        <f>INDEX($F$55:$F$58,MATCH($B30,$L$55:$L$58,0))</f>
        <v>1</v>
      </c>
      <c r="J30" s="48">
        <f>INDEX($G$55:$G$58,MATCH($B30,$L$55:$L$58,0))</f>
        <v>3</v>
      </c>
      <c r="K30" s="48">
        <f>INDEX($H$55:$H$58,MATCH($B30,$L$55:$L$58,0))</f>
        <v>5</v>
      </c>
      <c r="L30" s="49">
        <f>INDEX($I$55:$I$58,MATCH($B30,$L$55:$L$58,0))</f>
        <v>-2</v>
      </c>
      <c r="M30" s="50">
        <f>INDEX($J$55:$J$58,MATCH($B30,$L$55:$L$58,0))</f>
        <v>2</v>
      </c>
    </row>
    <row r="31" spans="2:13" ht="18.75" customHeight="1" x14ac:dyDescent="0.25">
      <c r="B31" s="69">
        <v>4</v>
      </c>
      <c r="C31" s="88" t="str">
        <f>INDEX($B$55:$B$58,MATCH($B31,$L$55:$L$58,0))</f>
        <v>Meteor United</v>
      </c>
      <c r="D31" s="88"/>
      <c r="E31" s="88"/>
      <c r="F31" s="52">
        <f>INDEX($C$55:$C$58,MATCH($B31,$L$55:$L$58,0))</f>
        <v>3</v>
      </c>
      <c r="G31" s="52">
        <f>INDEX($D$55:$D$58,MATCH($B31,$L$55:$L$58,0))</f>
        <v>0</v>
      </c>
      <c r="H31" s="52">
        <f>INDEX($E$55:$E$58,MATCH($B31,$L$55:$L$58,0))</f>
        <v>1</v>
      </c>
      <c r="I31" s="52">
        <f>INDEX($F$55:$F$58,MATCH($B31,$L$55:$L$58,0))</f>
        <v>2</v>
      </c>
      <c r="J31" s="52">
        <f>INDEX($G$55:$G$58,MATCH($B31,$L$55:$L$58,0))</f>
        <v>3</v>
      </c>
      <c r="K31" s="52">
        <f>INDEX($H$55:$H$58,MATCH($B31,$L$55:$L$58,0))</f>
        <v>7</v>
      </c>
      <c r="L31" s="53">
        <f>INDEX($I$55:$I$58,MATCH($B31,$L$55:$L$58,0))</f>
        <v>-4</v>
      </c>
      <c r="M31" s="54">
        <f>INDEX($J$55:$J$58,MATCH($B31,$L$55:$L$58,0))</f>
        <v>1</v>
      </c>
    </row>
    <row r="32" spans="2:13" ht="15" customHeight="1" x14ac:dyDescent="0.25">
      <c r="B32" s="77" t="s">
        <v>189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</row>
    <row r="33" spans="2:13" ht="7.5" customHeight="1" x14ac:dyDescent="0.25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</row>
    <row r="34" spans="2:13" x14ac:dyDescent="0.25">
      <c r="B34" s="95" t="s">
        <v>190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2:13" ht="15.75" customHeight="1" x14ac:dyDescent="0.25">
      <c r="B35" s="96" t="s">
        <v>191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</row>
    <row r="36" spans="2:13" ht="15" customHeight="1" x14ac:dyDescent="0.25">
      <c r="B36" s="70" t="s">
        <v>192</v>
      </c>
      <c r="C36" s="70" t="s">
        <v>181</v>
      </c>
      <c r="D36" s="70" t="s">
        <v>182</v>
      </c>
      <c r="E36" s="70" t="s">
        <v>183</v>
      </c>
      <c r="F36" s="70" t="s">
        <v>184</v>
      </c>
      <c r="G36" s="70" t="s">
        <v>185</v>
      </c>
      <c r="H36" s="70" t="s">
        <v>186</v>
      </c>
      <c r="I36" s="70" t="s">
        <v>187</v>
      </c>
      <c r="J36" s="70" t="s">
        <v>188</v>
      </c>
      <c r="K36" s="70" t="s">
        <v>193</v>
      </c>
      <c r="L36" s="70" t="s">
        <v>194</v>
      </c>
    </row>
    <row r="37" spans="2:13" ht="15" customHeight="1" x14ac:dyDescent="0.25">
      <c r="B37" s="71" t="str">
        <f>Teams!C14</f>
        <v>Nordwind FC</v>
      </c>
      <c r="C37" s="72">
        <f>SUMPRODUCT((Spielplan!$F$8:$F$13=$B37)*ISNUMBER(Spielplan!$H$8:$H$13)*ISNUMBER(Spielplan!$I$8:$I$13))+SUMPRODUCT((Spielplan!$G$8:$G$13=$B37)*ISNUMBER(Spielplan!$H$8:$H$13)*ISNUMBER(Spielplan!$I$8:$I$13))</f>
        <v>3</v>
      </c>
      <c r="D37" s="72">
        <f>SUMPRODUCT((Spielplan!$F$8:$F$13=$B37)*ISNUMBER(Spielplan!$H$8:$H$13)*ISNUMBER(Spielplan!$I$8:$I$13)*(Spielplan!$H$8:$H$13&gt;Spielplan!$I$8:$I$13))+SUMPRODUCT((Spielplan!$G$8:$G$13=$B37)*ISNUMBER(Spielplan!$H$8:$H$13)*ISNUMBER(Spielplan!$I$8:$I$13)*(Spielplan!$I$8:$I$13&gt;Spielplan!$H$8:$H$13))</f>
        <v>3</v>
      </c>
      <c r="E37" s="72">
        <f>SUMPRODUCT((Spielplan!$F$8:$F$13=$B37)*ISNUMBER(Spielplan!$H$8:$H$13)*ISNUMBER(Spielplan!$I$8:$I$13)*(Spielplan!$H$8:$H$13=Spielplan!$I$8:$I$13))+SUMPRODUCT((Spielplan!$G$8:$G$13=$B37)*ISNUMBER(Spielplan!$H$8:$H$13)*ISNUMBER(Spielplan!$I$8:$I$13)*(Spielplan!$H$8:$H$13=Spielplan!$I$8:$I$13))</f>
        <v>0</v>
      </c>
      <c r="F37" s="72">
        <f>SUMPRODUCT((Spielplan!$F$8:$F$13=$B37)*ISNUMBER(Spielplan!$H$8:$H$13)*ISNUMBER(Spielplan!$I$8:$I$13)*(Spielplan!$H$8:$H$13&lt;Spielplan!$I$8:$I$13))+SUMPRODUCT((Spielplan!$G$8:$G$13=$B37)*ISNUMBER(Spielplan!$H$8:$H$13)*ISNUMBER(Spielplan!$I$8:$I$13)*(Spielplan!$I$8:$I$13&lt;Spielplan!$H$8:$H$13))</f>
        <v>0</v>
      </c>
      <c r="G37" s="72">
        <f>SUMPRODUCT((Spielplan!$F$8:$F$13=$B37)*Spielplan!$H$8:$H$13)+SUMPRODUCT((Spielplan!$G$8:$G$13=$B37)*Spielplan!$I$8:$I$13)</f>
        <v>6</v>
      </c>
      <c r="H37" s="72">
        <f>SUMPRODUCT((Spielplan!$F$8:$F$13=$B37)*Spielplan!$I$8:$I$13)+SUMPRODUCT((Spielplan!$G$8:$G$13=$B37)*Spielplan!$H$8:$H$13)</f>
        <v>1</v>
      </c>
      <c r="I37" s="73">
        <f>G37-H37</f>
        <v>5</v>
      </c>
      <c r="J37" s="72">
        <f>D37*Teams!$L$6+E37*Teams!$L$7+F37*Teams!$L$8</f>
        <v>9</v>
      </c>
      <c r="K37" s="74">
        <f>J37*100000+I37*100+G37-ROW()*0.001</f>
        <v>900505.96299999999</v>
      </c>
      <c r="L37" s="72">
        <f>RANK(K37,$K$37:$K$40,0)</f>
        <v>1</v>
      </c>
    </row>
    <row r="38" spans="2:13" ht="15" customHeight="1" x14ac:dyDescent="0.25">
      <c r="B38" s="71" t="str">
        <f>Teams!C15</f>
        <v>Blaue Löwen</v>
      </c>
      <c r="C38" s="72">
        <f>SUMPRODUCT((Spielplan!$F$8:$F$13=$B38)*ISNUMBER(Spielplan!$H$8:$H$13)*ISNUMBER(Spielplan!$I$8:$I$13))+SUMPRODUCT((Spielplan!$G$8:$G$13=$B38)*ISNUMBER(Spielplan!$H$8:$H$13)*ISNUMBER(Spielplan!$I$8:$I$13))</f>
        <v>3</v>
      </c>
      <c r="D38" s="72">
        <f>SUMPRODUCT((Spielplan!$F$8:$F$13=$B38)*ISNUMBER(Spielplan!$H$8:$H$13)*ISNUMBER(Spielplan!$I$8:$I$13)*(Spielplan!$H$8:$H$13&gt;Spielplan!$I$8:$I$13))+SUMPRODUCT((Spielplan!$G$8:$G$13=$B38)*ISNUMBER(Spielplan!$H$8:$H$13)*ISNUMBER(Spielplan!$I$8:$I$13)*(Spielplan!$I$8:$I$13&gt;Spielplan!$H$8:$H$13))</f>
        <v>0</v>
      </c>
      <c r="E38" s="72">
        <f>SUMPRODUCT((Spielplan!$F$8:$F$13=$B38)*ISNUMBER(Spielplan!$H$8:$H$13)*ISNUMBER(Spielplan!$I$8:$I$13)*(Spielplan!$H$8:$H$13=Spielplan!$I$8:$I$13))+SUMPRODUCT((Spielplan!$G$8:$G$13=$B38)*ISNUMBER(Spielplan!$H$8:$H$13)*ISNUMBER(Spielplan!$I$8:$I$13)*(Spielplan!$H$8:$H$13=Spielplan!$I$8:$I$13))</f>
        <v>1</v>
      </c>
      <c r="F38" s="72">
        <f>SUMPRODUCT((Spielplan!$F$8:$F$13=$B38)*ISNUMBER(Spielplan!$H$8:$H$13)*ISNUMBER(Spielplan!$I$8:$I$13)*(Spielplan!$H$8:$H$13&lt;Spielplan!$I$8:$I$13))+SUMPRODUCT((Spielplan!$G$8:$G$13=$B38)*ISNUMBER(Spielplan!$H$8:$H$13)*ISNUMBER(Spielplan!$I$8:$I$13)*(Spielplan!$I$8:$I$13&lt;Spielplan!$H$8:$H$13))</f>
        <v>2</v>
      </c>
      <c r="G38" s="72">
        <f>SUMPRODUCT((Spielplan!$F$8:$F$13=$B38)*Spielplan!$H$8:$H$13)+SUMPRODUCT((Spielplan!$G$8:$G$13=$B38)*Spielplan!$I$8:$I$13)</f>
        <v>2</v>
      </c>
      <c r="H38" s="72">
        <f>SUMPRODUCT((Spielplan!$F$8:$F$13=$B38)*Spielplan!$I$8:$I$13)+SUMPRODUCT((Spielplan!$G$8:$G$13=$B38)*Spielplan!$H$8:$H$13)</f>
        <v>5</v>
      </c>
      <c r="I38" s="73">
        <f>G38-H38</f>
        <v>-3</v>
      </c>
      <c r="J38" s="72">
        <f>D38*Teams!$L$6+E38*Teams!$L$7+F38*Teams!$L$8</f>
        <v>1</v>
      </c>
      <c r="K38" s="74">
        <f>J38*100000+I38*100+G38-ROW()*0.001</f>
        <v>99701.962</v>
      </c>
      <c r="L38" s="72">
        <f>RANK(K38,$K$37:$K$40,0)</f>
        <v>4</v>
      </c>
    </row>
    <row r="39" spans="2:13" ht="15" customHeight="1" x14ac:dyDescent="0.25">
      <c r="B39" s="71" t="str">
        <f>Teams!C16</f>
        <v>Falken SV</v>
      </c>
      <c r="C39" s="72">
        <f>SUMPRODUCT((Spielplan!$F$8:$F$13=$B39)*ISNUMBER(Spielplan!$H$8:$H$13)*ISNUMBER(Spielplan!$I$8:$I$13))+SUMPRODUCT((Spielplan!$G$8:$G$13=$B39)*ISNUMBER(Spielplan!$H$8:$H$13)*ISNUMBER(Spielplan!$I$8:$I$13))</f>
        <v>3</v>
      </c>
      <c r="D39" s="72">
        <f>SUMPRODUCT((Spielplan!$F$8:$F$13=$B39)*ISNUMBER(Spielplan!$H$8:$H$13)*ISNUMBER(Spielplan!$I$8:$I$13)*(Spielplan!$H$8:$H$13&gt;Spielplan!$I$8:$I$13))+SUMPRODUCT((Spielplan!$G$8:$G$13=$B39)*ISNUMBER(Spielplan!$H$8:$H$13)*ISNUMBER(Spielplan!$I$8:$I$13)*(Spielplan!$I$8:$I$13&gt;Spielplan!$H$8:$H$13))</f>
        <v>1</v>
      </c>
      <c r="E39" s="72">
        <f>SUMPRODUCT((Spielplan!$F$8:$F$13=$B39)*ISNUMBER(Spielplan!$H$8:$H$13)*ISNUMBER(Spielplan!$I$8:$I$13)*(Spielplan!$H$8:$H$13=Spielplan!$I$8:$I$13))+SUMPRODUCT((Spielplan!$G$8:$G$13=$B39)*ISNUMBER(Spielplan!$H$8:$H$13)*ISNUMBER(Spielplan!$I$8:$I$13)*(Spielplan!$H$8:$H$13=Spielplan!$I$8:$I$13))</f>
        <v>1</v>
      </c>
      <c r="F39" s="72">
        <f>SUMPRODUCT((Spielplan!$F$8:$F$13=$B39)*ISNUMBER(Spielplan!$H$8:$H$13)*ISNUMBER(Spielplan!$I$8:$I$13)*(Spielplan!$H$8:$H$13&lt;Spielplan!$I$8:$I$13))+SUMPRODUCT((Spielplan!$G$8:$G$13=$B39)*ISNUMBER(Spielplan!$H$8:$H$13)*ISNUMBER(Spielplan!$I$8:$I$13)*(Spielplan!$I$8:$I$13&lt;Spielplan!$H$8:$H$13))</f>
        <v>1</v>
      </c>
      <c r="G39" s="72">
        <f>SUMPRODUCT((Spielplan!$F$8:$F$13=$B39)*Spielplan!$H$8:$H$13)+SUMPRODUCT((Spielplan!$G$8:$G$13=$B39)*Spielplan!$I$8:$I$13)</f>
        <v>3</v>
      </c>
      <c r="H39" s="72">
        <f>SUMPRODUCT((Spielplan!$F$8:$F$13=$B39)*Spielplan!$I$8:$I$13)+SUMPRODUCT((Spielplan!$G$8:$G$13=$B39)*Spielplan!$H$8:$H$13)</f>
        <v>4</v>
      </c>
      <c r="I39" s="73">
        <f>G39-H39</f>
        <v>-1</v>
      </c>
      <c r="J39" s="72">
        <f>D39*Teams!$L$6+E39*Teams!$L$7+F39*Teams!$L$8</f>
        <v>4</v>
      </c>
      <c r="K39" s="74">
        <f>J39*100000+I39*100+G39-ROW()*0.001</f>
        <v>399902.96100000001</v>
      </c>
      <c r="L39" s="72">
        <f>RANK(K39,$K$37:$K$40,0)</f>
        <v>2</v>
      </c>
    </row>
    <row r="40" spans="2:13" ht="15" customHeight="1" x14ac:dyDescent="0.25">
      <c r="B40" s="71" t="str">
        <f>Teams!C17</f>
        <v>Rote Adler</v>
      </c>
      <c r="C40" s="72">
        <f>SUMPRODUCT((Spielplan!$F$8:$F$13=$B40)*ISNUMBER(Spielplan!$H$8:$H$13)*ISNUMBER(Spielplan!$I$8:$I$13))+SUMPRODUCT((Spielplan!$G$8:$G$13=$B40)*ISNUMBER(Spielplan!$H$8:$H$13)*ISNUMBER(Spielplan!$I$8:$I$13))</f>
        <v>3</v>
      </c>
      <c r="D40" s="72">
        <f>SUMPRODUCT((Spielplan!$F$8:$F$13=$B40)*ISNUMBER(Spielplan!$H$8:$H$13)*ISNUMBER(Spielplan!$I$8:$I$13)*(Spielplan!$H$8:$H$13&gt;Spielplan!$I$8:$I$13))+SUMPRODUCT((Spielplan!$G$8:$G$13=$B40)*ISNUMBER(Spielplan!$H$8:$H$13)*ISNUMBER(Spielplan!$I$8:$I$13)*(Spielplan!$I$8:$I$13&gt;Spielplan!$H$8:$H$13))</f>
        <v>0</v>
      </c>
      <c r="E40" s="72">
        <f>SUMPRODUCT((Spielplan!$F$8:$F$13=$B40)*ISNUMBER(Spielplan!$H$8:$H$13)*ISNUMBER(Spielplan!$I$8:$I$13)*(Spielplan!$H$8:$H$13=Spielplan!$I$8:$I$13))+SUMPRODUCT((Spielplan!$G$8:$G$13=$B40)*ISNUMBER(Spielplan!$H$8:$H$13)*ISNUMBER(Spielplan!$I$8:$I$13)*(Spielplan!$H$8:$H$13=Spielplan!$I$8:$I$13))</f>
        <v>2</v>
      </c>
      <c r="F40" s="72">
        <f>SUMPRODUCT((Spielplan!$F$8:$F$13=$B40)*ISNUMBER(Spielplan!$H$8:$H$13)*ISNUMBER(Spielplan!$I$8:$I$13)*(Spielplan!$H$8:$H$13&lt;Spielplan!$I$8:$I$13))+SUMPRODUCT((Spielplan!$G$8:$G$13=$B40)*ISNUMBER(Spielplan!$H$8:$H$13)*ISNUMBER(Spielplan!$I$8:$I$13)*(Spielplan!$I$8:$I$13&lt;Spielplan!$H$8:$H$13))</f>
        <v>1</v>
      </c>
      <c r="G40" s="72">
        <f>SUMPRODUCT((Spielplan!$F$8:$F$13=$B40)*Spielplan!$H$8:$H$13)+SUMPRODUCT((Spielplan!$G$8:$G$13=$B40)*Spielplan!$I$8:$I$13)</f>
        <v>3</v>
      </c>
      <c r="H40" s="72">
        <f>SUMPRODUCT((Spielplan!$F$8:$F$13=$B40)*Spielplan!$I$8:$I$13)+SUMPRODUCT((Spielplan!$G$8:$G$13=$B40)*Spielplan!$H$8:$H$13)</f>
        <v>4</v>
      </c>
      <c r="I40" s="73">
        <f>G40-H40</f>
        <v>-1</v>
      </c>
      <c r="J40" s="72">
        <f>D40*Teams!$L$6+E40*Teams!$L$7+F40*Teams!$L$8</f>
        <v>2</v>
      </c>
      <c r="K40" s="74">
        <f>J40*100000+I40*100+G40-ROW()*0.001</f>
        <v>199902.96</v>
      </c>
      <c r="L40" s="72">
        <f>RANK(K40,$K$37:$K$40,0)</f>
        <v>3</v>
      </c>
    </row>
    <row r="41" spans="2:13" ht="15.75" customHeight="1" x14ac:dyDescent="0.25">
      <c r="B41" s="97" t="s">
        <v>195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</row>
    <row r="42" spans="2:13" ht="15" customHeight="1" x14ac:dyDescent="0.25">
      <c r="B42" s="70" t="s">
        <v>192</v>
      </c>
      <c r="C42" s="70" t="s">
        <v>181</v>
      </c>
      <c r="D42" s="70" t="s">
        <v>182</v>
      </c>
      <c r="E42" s="70" t="s">
        <v>183</v>
      </c>
      <c r="F42" s="70" t="s">
        <v>184</v>
      </c>
      <c r="G42" s="70" t="s">
        <v>185</v>
      </c>
      <c r="H42" s="70" t="s">
        <v>186</v>
      </c>
      <c r="I42" s="70" t="s">
        <v>187</v>
      </c>
      <c r="J42" s="70" t="s">
        <v>188</v>
      </c>
      <c r="K42" s="70" t="s">
        <v>193</v>
      </c>
      <c r="L42" s="70" t="s">
        <v>194</v>
      </c>
    </row>
    <row r="43" spans="2:13" ht="15" customHeight="1" x14ac:dyDescent="0.25">
      <c r="B43" s="71" t="str">
        <f>Teams!C18</f>
        <v>Grüne Elf</v>
      </c>
      <c r="C43" s="72">
        <f>SUMPRODUCT((Spielplan!$F$15:$F$20=$B43)*ISNUMBER(Spielplan!$H$15:$H$20)*ISNUMBER(Spielplan!$I$15:$I$20))+SUMPRODUCT((Spielplan!$G$15:$G$20=$B43)*ISNUMBER(Spielplan!$H$15:$H$20)*ISNUMBER(Spielplan!$I$15:$I$20))</f>
        <v>3</v>
      </c>
      <c r="D43" s="72">
        <f>SUMPRODUCT((Spielplan!$F$15:$F$20=$B43)*ISNUMBER(Spielplan!$H$15:$H$20)*ISNUMBER(Spielplan!$I$15:$I$20)*(Spielplan!$H$15:$H$20&gt;Spielplan!$I$15:$I$20))+SUMPRODUCT((Spielplan!$G$15:$G$20=$B43)*ISNUMBER(Spielplan!$H$15:$H$20)*ISNUMBER(Spielplan!$I$15:$I$20)*(Spielplan!$I$15:$I$20&gt;Spielplan!$H$15:$H$20))</f>
        <v>1</v>
      </c>
      <c r="E43" s="72">
        <f>SUMPRODUCT((Spielplan!$F$15:$F$20=$B43)*ISNUMBER(Spielplan!$H$15:$H$20)*ISNUMBER(Spielplan!$I$15:$I$20)*(Spielplan!$H$15:$H$20=Spielplan!$I$15:$I$20))+SUMPRODUCT((Spielplan!$G$15:$G$20=$B43)*ISNUMBER(Spielplan!$H$15:$H$20)*ISNUMBER(Spielplan!$I$15:$I$20)*(Spielplan!$H$15:$H$20=Spielplan!$I$15:$I$20))</f>
        <v>1</v>
      </c>
      <c r="F43" s="72">
        <f>SUMPRODUCT((Spielplan!$F$15:$F$20=$B43)*ISNUMBER(Spielplan!$H$15:$H$20)*ISNUMBER(Spielplan!$I$15:$I$20)*(Spielplan!$H$15:$H$20&lt;Spielplan!$I$15:$I$20))+SUMPRODUCT((Spielplan!$G$15:$G$20=$B43)*ISNUMBER(Spielplan!$H$15:$H$20)*ISNUMBER(Spielplan!$I$15:$I$20)*(Spielplan!$I$15:$I$20&lt;Spielplan!$H$15:$H$20))</f>
        <v>1</v>
      </c>
      <c r="G43" s="72">
        <f>SUMPRODUCT((Spielplan!$F$15:$F$20=$B43)*Spielplan!$H$15:$H$20)+SUMPRODUCT((Spielplan!$G$15:$G$20=$B43)*Spielplan!$I$15:$I$20)</f>
        <v>4</v>
      </c>
      <c r="H43" s="72">
        <f>SUMPRODUCT((Spielplan!$F$15:$F$20=$B43)*Spielplan!$I$15:$I$20)+SUMPRODUCT((Spielplan!$G$15:$G$20=$B43)*Spielplan!$H$15:$H$20)</f>
        <v>4</v>
      </c>
      <c r="I43" s="73">
        <f>G43-H43</f>
        <v>0</v>
      </c>
      <c r="J43" s="72">
        <f>D43*Teams!$L$6+E43*Teams!$L$7+F43*Teams!$L$8</f>
        <v>4</v>
      </c>
      <c r="K43" s="74">
        <f>J43*100000+I43*100+G43-ROW()*0.001</f>
        <v>400003.95699999999</v>
      </c>
      <c r="L43" s="72">
        <f>RANK(K43,$K$43:$K$46,0)</f>
        <v>2</v>
      </c>
    </row>
    <row r="44" spans="2:13" ht="15" customHeight="1" x14ac:dyDescent="0.25">
      <c r="B44" s="71" t="str">
        <f>Teams!C19</f>
        <v>Sturmvögel</v>
      </c>
      <c r="C44" s="72">
        <f>SUMPRODUCT((Spielplan!$F$15:$F$20=$B44)*ISNUMBER(Spielplan!$H$15:$H$20)*ISNUMBER(Spielplan!$I$15:$I$20))+SUMPRODUCT((Spielplan!$G$15:$G$20=$B44)*ISNUMBER(Spielplan!$H$15:$H$20)*ISNUMBER(Spielplan!$I$15:$I$20))</f>
        <v>3</v>
      </c>
      <c r="D44" s="72">
        <f>SUMPRODUCT((Spielplan!$F$15:$F$20=$B44)*ISNUMBER(Spielplan!$H$15:$H$20)*ISNUMBER(Spielplan!$I$15:$I$20)*(Spielplan!$H$15:$H$20&gt;Spielplan!$I$15:$I$20))+SUMPRODUCT((Spielplan!$G$15:$G$20=$B44)*ISNUMBER(Spielplan!$H$15:$H$20)*ISNUMBER(Spielplan!$I$15:$I$20)*(Spielplan!$I$15:$I$20&gt;Spielplan!$H$15:$H$20))</f>
        <v>3</v>
      </c>
      <c r="E44" s="72">
        <f>SUMPRODUCT((Spielplan!$F$15:$F$20=$B44)*ISNUMBER(Spielplan!$H$15:$H$20)*ISNUMBER(Spielplan!$I$15:$I$20)*(Spielplan!$H$15:$H$20=Spielplan!$I$15:$I$20))+SUMPRODUCT((Spielplan!$G$15:$G$20=$B44)*ISNUMBER(Spielplan!$H$15:$H$20)*ISNUMBER(Spielplan!$I$15:$I$20)*(Spielplan!$H$15:$H$20=Spielplan!$I$15:$I$20))</f>
        <v>0</v>
      </c>
      <c r="F44" s="72">
        <f>SUMPRODUCT((Spielplan!$F$15:$F$20=$B44)*ISNUMBER(Spielplan!$H$15:$H$20)*ISNUMBER(Spielplan!$I$15:$I$20)*(Spielplan!$H$15:$H$20&lt;Spielplan!$I$15:$I$20))+SUMPRODUCT((Spielplan!$G$15:$G$20=$B44)*ISNUMBER(Spielplan!$H$15:$H$20)*ISNUMBER(Spielplan!$I$15:$I$20)*(Spielplan!$I$15:$I$20&lt;Spielplan!$H$15:$H$20))</f>
        <v>0</v>
      </c>
      <c r="G44" s="72">
        <f>SUMPRODUCT((Spielplan!$F$15:$F$20=$B44)*Spielplan!$H$15:$H$20)+SUMPRODUCT((Spielplan!$G$15:$G$20=$B44)*Spielplan!$I$15:$I$20)</f>
        <v>7</v>
      </c>
      <c r="H44" s="72">
        <f>SUMPRODUCT((Spielplan!$F$15:$F$20=$B44)*Spielplan!$I$15:$I$20)+SUMPRODUCT((Spielplan!$G$15:$G$20=$B44)*Spielplan!$H$15:$H$20)</f>
        <v>2</v>
      </c>
      <c r="I44" s="73">
        <f>G44-H44</f>
        <v>5</v>
      </c>
      <c r="J44" s="72">
        <f>D44*Teams!$L$6+E44*Teams!$L$7+F44*Teams!$L$8</f>
        <v>9</v>
      </c>
      <c r="K44" s="74">
        <f>J44*100000+I44*100+G44-ROW()*0.001</f>
        <v>900506.95600000001</v>
      </c>
      <c r="L44" s="72">
        <f>RANK(K44,$K$43:$K$46,0)</f>
        <v>1</v>
      </c>
    </row>
    <row r="45" spans="2:13" ht="15" customHeight="1" x14ac:dyDescent="0.25">
      <c r="B45" s="71" t="str">
        <f>Teams!C20</f>
        <v>Komet FC</v>
      </c>
      <c r="C45" s="72">
        <f>SUMPRODUCT((Spielplan!$F$15:$F$20=$B45)*ISNUMBER(Spielplan!$H$15:$H$20)*ISNUMBER(Spielplan!$I$15:$I$20))+SUMPRODUCT((Spielplan!$G$15:$G$20=$B45)*ISNUMBER(Spielplan!$H$15:$H$20)*ISNUMBER(Spielplan!$I$15:$I$20))</f>
        <v>3</v>
      </c>
      <c r="D45" s="72">
        <f>SUMPRODUCT((Spielplan!$F$15:$F$20=$B45)*ISNUMBER(Spielplan!$H$15:$H$20)*ISNUMBER(Spielplan!$I$15:$I$20)*(Spielplan!$H$15:$H$20&gt;Spielplan!$I$15:$I$20))+SUMPRODUCT((Spielplan!$G$15:$G$20=$B45)*ISNUMBER(Spielplan!$H$15:$H$20)*ISNUMBER(Spielplan!$I$15:$I$20)*(Spielplan!$I$15:$I$20&gt;Spielplan!$H$15:$H$20))</f>
        <v>0</v>
      </c>
      <c r="E45" s="72">
        <f>SUMPRODUCT((Spielplan!$F$15:$F$20=$B45)*ISNUMBER(Spielplan!$H$15:$H$20)*ISNUMBER(Spielplan!$I$15:$I$20)*(Spielplan!$H$15:$H$20=Spielplan!$I$15:$I$20))+SUMPRODUCT((Spielplan!$G$15:$G$20=$B45)*ISNUMBER(Spielplan!$H$15:$H$20)*ISNUMBER(Spielplan!$I$15:$I$20)*(Spielplan!$H$15:$H$20=Spielplan!$I$15:$I$20))</f>
        <v>1</v>
      </c>
      <c r="F45" s="72">
        <f>SUMPRODUCT((Spielplan!$F$15:$F$20=$B45)*ISNUMBER(Spielplan!$H$15:$H$20)*ISNUMBER(Spielplan!$I$15:$I$20)*(Spielplan!$H$15:$H$20&lt;Spielplan!$I$15:$I$20))+SUMPRODUCT((Spielplan!$G$15:$G$20=$B45)*ISNUMBER(Spielplan!$H$15:$H$20)*ISNUMBER(Spielplan!$I$15:$I$20)*(Spielplan!$I$15:$I$20&lt;Spielplan!$H$15:$H$20))</f>
        <v>2</v>
      </c>
      <c r="G45" s="72">
        <f>SUMPRODUCT((Spielplan!$F$15:$F$20=$B45)*Spielplan!$H$15:$H$20)+SUMPRODUCT((Spielplan!$G$15:$G$20=$B45)*Spielplan!$I$15:$I$20)</f>
        <v>1</v>
      </c>
      <c r="H45" s="72">
        <f>SUMPRODUCT((Spielplan!$F$15:$F$20=$B45)*Spielplan!$I$15:$I$20)+SUMPRODUCT((Spielplan!$G$15:$G$20=$B45)*Spielplan!$H$15:$H$20)</f>
        <v>4</v>
      </c>
      <c r="I45" s="73">
        <f>G45-H45</f>
        <v>-3</v>
      </c>
      <c r="J45" s="72">
        <f>D45*Teams!$L$6+E45*Teams!$L$7+F45*Teams!$L$8</f>
        <v>1</v>
      </c>
      <c r="K45" s="74">
        <f>J45*100000+I45*100+G45-ROW()*0.001</f>
        <v>99700.955000000002</v>
      </c>
      <c r="L45" s="72">
        <f>RANK(K45,$K$43:$K$46,0)</f>
        <v>4</v>
      </c>
    </row>
    <row r="46" spans="2:13" ht="15" customHeight="1" x14ac:dyDescent="0.25">
      <c r="B46" s="71" t="str">
        <f>Teams!C21</f>
        <v>Blitz Kickers</v>
      </c>
      <c r="C46" s="72">
        <f>SUMPRODUCT((Spielplan!$F$15:$F$20=$B46)*ISNUMBER(Spielplan!$H$15:$H$20)*ISNUMBER(Spielplan!$I$15:$I$20))+SUMPRODUCT((Spielplan!$G$15:$G$20=$B46)*ISNUMBER(Spielplan!$H$15:$H$20)*ISNUMBER(Spielplan!$I$15:$I$20))</f>
        <v>3</v>
      </c>
      <c r="D46" s="72">
        <f>SUMPRODUCT((Spielplan!$F$15:$F$20=$B46)*ISNUMBER(Spielplan!$H$15:$H$20)*ISNUMBER(Spielplan!$I$15:$I$20)*(Spielplan!$H$15:$H$20&gt;Spielplan!$I$15:$I$20))+SUMPRODUCT((Spielplan!$G$15:$G$20=$B46)*ISNUMBER(Spielplan!$H$15:$H$20)*ISNUMBER(Spielplan!$I$15:$I$20)*(Spielplan!$I$15:$I$20&gt;Spielplan!$H$15:$H$20))</f>
        <v>0</v>
      </c>
      <c r="E46" s="72">
        <f>SUMPRODUCT((Spielplan!$F$15:$F$20=$B46)*ISNUMBER(Spielplan!$H$15:$H$20)*ISNUMBER(Spielplan!$I$15:$I$20)*(Spielplan!$H$15:$H$20=Spielplan!$I$15:$I$20))+SUMPRODUCT((Spielplan!$G$15:$G$20=$B46)*ISNUMBER(Spielplan!$H$15:$H$20)*ISNUMBER(Spielplan!$I$15:$I$20)*(Spielplan!$H$15:$H$20=Spielplan!$I$15:$I$20))</f>
        <v>2</v>
      </c>
      <c r="F46" s="72">
        <f>SUMPRODUCT((Spielplan!$F$15:$F$20=$B46)*ISNUMBER(Spielplan!$H$15:$H$20)*ISNUMBER(Spielplan!$I$15:$I$20)*(Spielplan!$H$15:$H$20&lt;Spielplan!$I$15:$I$20))+SUMPRODUCT((Spielplan!$G$15:$G$20=$B46)*ISNUMBER(Spielplan!$H$15:$H$20)*ISNUMBER(Spielplan!$I$15:$I$20)*(Spielplan!$I$15:$I$20&lt;Spielplan!$H$15:$H$20))</f>
        <v>1</v>
      </c>
      <c r="G46" s="72">
        <f>SUMPRODUCT((Spielplan!$F$15:$F$20=$B46)*Spielplan!$H$15:$H$20)+SUMPRODUCT((Spielplan!$G$15:$G$20=$B46)*Spielplan!$I$15:$I$20)</f>
        <v>2</v>
      </c>
      <c r="H46" s="72">
        <f>SUMPRODUCT((Spielplan!$F$15:$F$20=$B46)*Spielplan!$I$15:$I$20)+SUMPRODUCT((Spielplan!$G$15:$G$20=$B46)*Spielplan!$H$15:$H$20)</f>
        <v>4</v>
      </c>
      <c r="I46" s="73">
        <f>G46-H46</f>
        <v>-2</v>
      </c>
      <c r="J46" s="72">
        <f>D46*Teams!$L$6+E46*Teams!$L$7+F46*Teams!$L$8</f>
        <v>2</v>
      </c>
      <c r="K46" s="74">
        <f>J46*100000+I46*100+G46-ROW()*0.001</f>
        <v>199801.954</v>
      </c>
      <c r="L46" s="72">
        <f>RANK(K46,$K$43:$K$46,0)</f>
        <v>3</v>
      </c>
    </row>
    <row r="47" spans="2:13" ht="15.75" customHeight="1" x14ac:dyDescent="0.25">
      <c r="B47" s="98" t="s">
        <v>196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</row>
    <row r="48" spans="2:13" ht="15" customHeight="1" x14ac:dyDescent="0.25">
      <c r="B48" s="70" t="s">
        <v>192</v>
      </c>
      <c r="C48" s="70" t="s">
        <v>181</v>
      </c>
      <c r="D48" s="70" t="s">
        <v>182</v>
      </c>
      <c r="E48" s="70" t="s">
        <v>183</v>
      </c>
      <c r="F48" s="70" t="s">
        <v>184</v>
      </c>
      <c r="G48" s="70" t="s">
        <v>185</v>
      </c>
      <c r="H48" s="70" t="s">
        <v>186</v>
      </c>
      <c r="I48" s="70" t="s">
        <v>187</v>
      </c>
      <c r="J48" s="70" t="s">
        <v>188</v>
      </c>
      <c r="K48" s="70" t="s">
        <v>193</v>
      </c>
      <c r="L48" s="70" t="s">
        <v>194</v>
      </c>
    </row>
    <row r="49" spans="2:12" ht="15" customHeight="1" x14ac:dyDescent="0.25">
      <c r="B49" s="71" t="str">
        <f>Teams!C22</f>
        <v>Gelbstern SV</v>
      </c>
      <c r="C49" s="72">
        <f>SUMPRODUCT((Spielplan!$F$22:$F$27=$B49)*ISNUMBER(Spielplan!$H$22:$H$27)*ISNUMBER(Spielplan!$I$22:$I$27))+SUMPRODUCT((Spielplan!$G$22:$G$27=$B49)*ISNUMBER(Spielplan!$H$22:$H$27)*ISNUMBER(Spielplan!$I$22:$I$27))</f>
        <v>3</v>
      </c>
      <c r="D49" s="72">
        <f>SUMPRODUCT((Spielplan!$F$22:$F$27=$B49)*ISNUMBER(Spielplan!$H$22:$H$27)*ISNUMBER(Spielplan!$I$22:$I$27)*(Spielplan!$H$22:$H$27&gt;Spielplan!$I$22:$I$27))+SUMPRODUCT((Spielplan!$G$22:$G$27=$B49)*ISNUMBER(Spielplan!$H$22:$H$27)*ISNUMBER(Spielplan!$I$22:$I$27)*(Spielplan!$I$22:$I$27&gt;Spielplan!$H$22:$H$27))</f>
        <v>2</v>
      </c>
      <c r="E49" s="72">
        <f>SUMPRODUCT((Spielplan!$F$22:$F$27=$B49)*ISNUMBER(Spielplan!$H$22:$H$27)*ISNUMBER(Spielplan!$I$22:$I$27)*(Spielplan!$H$22:$H$27=Spielplan!$I$22:$I$27))+SUMPRODUCT((Spielplan!$G$22:$G$27=$B49)*ISNUMBER(Spielplan!$H$22:$H$27)*ISNUMBER(Spielplan!$I$22:$I$27)*(Spielplan!$H$22:$H$27=Spielplan!$I$22:$I$27))</f>
        <v>1</v>
      </c>
      <c r="F49" s="72">
        <f>SUMPRODUCT((Spielplan!$F$22:$F$27=$B49)*ISNUMBER(Spielplan!$H$22:$H$27)*ISNUMBER(Spielplan!$I$22:$I$27)*(Spielplan!$H$22:$H$27&lt;Spielplan!$I$22:$I$27))+SUMPRODUCT((Spielplan!$G$22:$G$27=$B49)*ISNUMBER(Spielplan!$H$22:$H$27)*ISNUMBER(Spielplan!$I$22:$I$27)*(Spielplan!$I$22:$I$27&lt;Spielplan!$H$22:$H$27))</f>
        <v>0</v>
      </c>
      <c r="G49" s="72">
        <f>SUMPRODUCT((Spielplan!$F$22:$F$27=$B49)*Spielplan!$H$22:$H$27)+SUMPRODUCT((Spielplan!$G$22:$G$27=$B49)*Spielplan!$I$22:$I$27)</f>
        <v>7</v>
      </c>
      <c r="H49" s="72">
        <f>SUMPRODUCT((Spielplan!$F$22:$F$27=$B49)*Spielplan!$I$22:$I$27)+SUMPRODUCT((Spielplan!$G$22:$G$27=$B49)*Spielplan!$H$22:$H$27)</f>
        <v>5</v>
      </c>
      <c r="I49" s="73">
        <f>G49-H49</f>
        <v>2</v>
      </c>
      <c r="J49" s="72">
        <f>D49*Teams!$L$6+E49*Teams!$L$7+F49*Teams!$L$8</f>
        <v>7</v>
      </c>
      <c r="K49" s="74">
        <f>J49*100000+I49*100+G49-ROW()*0.001</f>
        <v>700206.951</v>
      </c>
      <c r="L49" s="72">
        <f>RANK(K49,$K$49:$K$52,0)</f>
        <v>1</v>
      </c>
    </row>
    <row r="50" spans="2:12" ht="15" customHeight="1" x14ac:dyDescent="0.25">
      <c r="B50" s="71" t="str">
        <f>Teams!C23</f>
        <v>Eisbären United</v>
      </c>
      <c r="C50" s="72">
        <f>SUMPRODUCT((Spielplan!$F$22:$F$27=$B50)*ISNUMBER(Spielplan!$H$22:$H$27)*ISNUMBER(Spielplan!$I$22:$I$27))+SUMPRODUCT((Spielplan!$G$22:$G$27=$B50)*ISNUMBER(Spielplan!$H$22:$H$27)*ISNUMBER(Spielplan!$I$22:$I$27))</f>
        <v>3</v>
      </c>
      <c r="D50" s="72">
        <f>SUMPRODUCT((Spielplan!$F$22:$F$27=$B50)*ISNUMBER(Spielplan!$H$22:$H$27)*ISNUMBER(Spielplan!$I$22:$I$27)*(Spielplan!$H$22:$H$27&gt;Spielplan!$I$22:$I$27))+SUMPRODUCT((Spielplan!$G$22:$G$27=$B50)*ISNUMBER(Spielplan!$H$22:$H$27)*ISNUMBER(Spielplan!$I$22:$I$27)*(Spielplan!$I$22:$I$27&gt;Spielplan!$H$22:$H$27))</f>
        <v>2</v>
      </c>
      <c r="E50" s="72">
        <f>SUMPRODUCT((Spielplan!$F$22:$F$27=$B50)*ISNUMBER(Spielplan!$H$22:$H$27)*ISNUMBER(Spielplan!$I$22:$I$27)*(Spielplan!$H$22:$H$27=Spielplan!$I$22:$I$27))+SUMPRODUCT((Spielplan!$G$22:$G$27=$B50)*ISNUMBER(Spielplan!$H$22:$H$27)*ISNUMBER(Spielplan!$I$22:$I$27)*(Spielplan!$H$22:$H$27=Spielplan!$I$22:$I$27))</f>
        <v>0</v>
      </c>
      <c r="F50" s="72">
        <f>SUMPRODUCT((Spielplan!$F$22:$F$27=$B50)*ISNUMBER(Spielplan!$H$22:$H$27)*ISNUMBER(Spielplan!$I$22:$I$27)*(Spielplan!$H$22:$H$27&lt;Spielplan!$I$22:$I$27))+SUMPRODUCT((Spielplan!$G$22:$G$27=$B50)*ISNUMBER(Spielplan!$H$22:$H$27)*ISNUMBER(Spielplan!$I$22:$I$27)*(Spielplan!$I$22:$I$27&lt;Spielplan!$H$22:$H$27))</f>
        <v>1</v>
      </c>
      <c r="G50" s="72">
        <f>SUMPRODUCT((Spielplan!$F$22:$F$27=$B50)*Spielplan!$H$22:$H$27)+SUMPRODUCT((Spielplan!$G$22:$G$27=$B50)*Spielplan!$I$22:$I$27)</f>
        <v>6</v>
      </c>
      <c r="H50" s="72">
        <f>SUMPRODUCT((Spielplan!$F$22:$F$27=$B50)*Spielplan!$I$22:$I$27)+SUMPRODUCT((Spielplan!$G$22:$G$27=$B50)*Spielplan!$H$22:$H$27)</f>
        <v>4</v>
      </c>
      <c r="I50" s="73">
        <f>G50-H50</f>
        <v>2</v>
      </c>
      <c r="J50" s="72">
        <f>D50*Teams!$L$6+E50*Teams!$L$7+F50*Teams!$L$8</f>
        <v>6</v>
      </c>
      <c r="K50" s="74">
        <f>J50*100000+I50*100+G50-ROW()*0.001</f>
        <v>600205.94999999995</v>
      </c>
      <c r="L50" s="72">
        <f>RANK(K50,$K$49:$K$52,0)</f>
        <v>2</v>
      </c>
    </row>
    <row r="51" spans="2:12" ht="15" customHeight="1" x14ac:dyDescent="0.25">
      <c r="B51" s="71" t="str">
        <f>Teams!C24</f>
        <v>Delta Kickers</v>
      </c>
      <c r="C51" s="72">
        <f>SUMPRODUCT((Spielplan!$F$22:$F$27=$B51)*ISNUMBER(Spielplan!$H$22:$H$27)*ISNUMBER(Spielplan!$I$22:$I$27))+SUMPRODUCT((Spielplan!$G$22:$G$27=$B51)*ISNUMBER(Spielplan!$H$22:$H$27)*ISNUMBER(Spielplan!$I$22:$I$27))</f>
        <v>3</v>
      </c>
      <c r="D51" s="72">
        <f>SUMPRODUCT((Spielplan!$F$22:$F$27=$B51)*ISNUMBER(Spielplan!$H$22:$H$27)*ISNUMBER(Spielplan!$I$22:$I$27)*(Spielplan!$H$22:$H$27&gt;Spielplan!$I$22:$I$27))+SUMPRODUCT((Spielplan!$G$22:$G$27=$B51)*ISNUMBER(Spielplan!$H$22:$H$27)*ISNUMBER(Spielplan!$I$22:$I$27)*(Spielplan!$I$22:$I$27&gt;Spielplan!$H$22:$H$27))</f>
        <v>0</v>
      </c>
      <c r="E51" s="72">
        <f>SUMPRODUCT((Spielplan!$F$22:$F$27=$B51)*ISNUMBER(Spielplan!$H$22:$H$27)*ISNUMBER(Spielplan!$I$22:$I$27)*(Spielplan!$H$22:$H$27=Spielplan!$I$22:$I$27))+SUMPRODUCT((Spielplan!$G$22:$G$27=$B51)*ISNUMBER(Spielplan!$H$22:$H$27)*ISNUMBER(Spielplan!$I$22:$I$27)*(Spielplan!$H$22:$H$27=Spielplan!$I$22:$I$27))</f>
        <v>1</v>
      </c>
      <c r="F51" s="72">
        <f>SUMPRODUCT((Spielplan!$F$22:$F$27=$B51)*ISNUMBER(Spielplan!$H$22:$H$27)*ISNUMBER(Spielplan!$I$22:$I$27)*(Spielplan!$H$22:$H$27&lt;Spielplan!$I$22:$I$27))+SUMPRODUCT((Spielplan!$G$22:$G$27=$B51)*ISNUMBER(Spielplan!$H$22:$H$27)*ISNUMBER(Spielplan!$I$22:$I$27)*(Spielplan!$I$22:$I$27&lt;Spielplan!$H$22:$H$27))</f>
        <v>2</v>
      </c>
      <c r="G51" s="72">
        <f>SUMPRODUCT((Spielplan!$F$22:$F$27=$B51)*Spielplan!$H$22:$H$27)+SUMPRODUCT((Spielplan!$G$22:$G$27=$B51)*Spielplan!$I$22:$I$27)</f>
        <v>4</v>
      </c>
      <c r="H51" s="72">
        <f>SUMPRODUCT((Spielplan!$F$22:$F$27=$B51)*Spielplan!$I$22:$I$27)+SUMPRODUCT((Spielplan!$G$22:$G$27=$B51)*Spielplan!$H$22:$H$27)</f>
        <v>7</v>
      </c>
      <c r="I51" s="73">
        <f>G51-H51</f>
        <v>-3</v>
      </c>
      <c r="J51" s="72">
        <f>D51*Teams!$L$6+E51*Teams!$L$7+F51*Teams!$L$8</f>
        <v>1</v>
      </c>
      <c r="K51" s="74">
        <f>J51*100000+I51*100+G51-ROW()*0.001</f>
        <v>99703.948999999993</v>
      </c>
      <c r="L51" s="72">
        <f>RANK(K51,$K$49:$K$52,0)</f>
        <v>4</v>
      </c>
    </row>
    <row r="52" spans="2:12" ht="15" customHeight="1" x14ac:dyDescent="0.25">
      <c r="B52" s="71" t="str">
        <f>Teams!C25</f>
        <v>Titanen FC</v>
      </c>
      <c r="C52" s="72">
        <f>SUMPRODUCT((Spielplan!$F$22:$F$27=$B52)*ISNUMBER(Spielplan!$H$22:$H$27)*ISNUMBER(Spielplan!$I$22:$I$27))+SUMPRODUCT((Spielplan!$G$22:$G$27=$B52)*ISNUMBER(Spielplan!$H$22:$H$27)*ISNUMBER(Spielplan!$I$22:$I$27))</f>
        <v>3</v>
      </c>
      <c r="D52" s="72">
        <f>SUMPRODUCT((Spielplan!$F$22:$F$27=$B52)*ISNUMBER(Spielplan!$H$22:$H$27)*ISNUMBER(Spielplan!$I$22:$I$27)*(Spielplan!$H$22:$H$27&gt;Spielplan!$I$22:$I$27))+SUMPRODUCT((Spielplan!$G$22:$G$27=$B52)*ISNUMBER(Spielplan!$H$22:$H$27)*ISNUMBER(Spielplan!$I$22:$I$27)*(Spielplan!$I$22:$I$27&gt;Spielplan!$H$22:$H$27))</f>
        <v>1</v>
      </c>
      <c r="E52" s="72">
        <f>SUMPRODUCT((Spielplan!$F$22:$F$27=$B52)*ISNUMBER(Spielplan!$H$22:$H$27)*ISNUMBER(Spielplan!$I$22:$I$27)*(Spielplan!$H$22:$H$27=Spielplan!$I$22:$I$27))+SUMPRODUCT((Spielplan!$G$22:$G$27=$B52)*ISNUMBER(Spielplan!$H$22:$H$27)*ISNUMBER(Spielplan!$I$22:$I$27)*(Spielplan!$H$22:$H$27=Spielplan!$I$22:$I$27))</f>
        <v>0</v>
      </c>
      <c r="F52" s="72">
        <f>SUMPRODUCT((Spielplan!$F$22:$F$27=$B52)*ISNUMBER(Spielplan!$H$22:$H$27)*ISNUMBER(Spielplan!$I$22:$I$27)*(Spielplan!$H$22:$H$27&lt;Spielplan!$I$22:$I$27))+SUMPRODUCT((Spielplan!$G$22:$G$27=$B52)*ISNUMBER(Spielplan!$H$22:$H$27)*ISNUMBER(Spielplan!$I$22:$I$27)*(Spielplan!$I$22:$I$27&lt;Spielplan!$H$22:$H$27))</f>
        <v>2</v>
      </c>
      <c r="G52" s="72">
        <f>SUMPRODUCT((Spielplan!$F$22:$F$27=$B52)*Spielplan!$H$22:$H$27)+SUMPRODUCT((Spielplan!$G$22:$G$27=$B52)*Spielplan!$I$22:$I$27)</f>
        <v>3</v>
      </c>
      <c r="H52" s="72">
        <f>SUMPRODUCT((Spielplan!$F$22:$F$27=$B52)*Spielplan!$I$22:$I$27)+SUMPRODUCT((Spielplan!$G$22:$G$27=$B52)*Spielplan!$H$22:$H$27)</f>
        <v>4</v>
      </c>
      <c r="I52" s="73">
        <f>G52-H52</f>
        <v>-1</v>
      </c>
      <c r="J52" s="72">
        <f>D52*Teams!$L$6+E52*Teams!$L$7+F52*Teams!$L$8</f>
        <v>3</v>
      </c>
      <c r="K52" s="74">
        <f>J52*100000+I52*100+G52-ROW()*0.001</f>
        <v>299902.94799999997</v>
      </c>
      <c r="L52" s="72">
        <f>RANK(K52,$K$49:$K$52,0)</f>
        <v>3</v>
      </c>
    </row>
    <row r="53" spans="2:12" ht="15.75" customHeight="1" x14ac:dyDescent="0.25">
      <c r="B53" s="99" t="s">
        <v>197</v>
      </c>
      <c r="C53" s="99"/>
      <c r="D53" s="99"/>
      <c r="E53" s="99"/>
      <c r="F53" s="99"/>
      <c r="G53" s="99"/>
      <c r="H53" s="99"/>
      <c r="I53" s="99"/>
      <c r="J53" s="99"/>
      <c r="K53" s="99"/>
      <c r="L53" s="99"/>
    </row>
    <row r="54" spans="2:12" ht="15" customHeight="1" x14ac:dyDescent="0.25">
      <c r="B54" s="70" t="s">
        <v>192</v>
      </c>
      <c r="C54" s="70" t="s">
        <v>181</v>
      </c>
      <c r="D54" s="70" t="s">
        <v>182</v>
      </c>
      <c r="E54" s="70" t="s">
        <v>183</v>
      </c>
      <c r="F54" s="70" t="s">
        <v>184</v>
      </c>
      <c r="G54" s="70" t="s">
        <v>185</v>
      </c>
      <c r="H54" s="70" t="s">
        <v>186</v>
      </c>
      <c r="I54" s="70" t="s">
        <v>187</v>
      </c>
      <c r="J54" s="70" t="s">
        <v>188</v>
      </c>
      <c r="K54" s="70" t="s">
        <v>193</v>
      </c>
      <c r="L54" s="70" t="s">
        <v>194</v>
      </c>
    </row>
    <row r="55" spans="2:12" ht="15" customHeight="1" x14ac:dyDescent="0.25">
      <c r="B55" s="71" t="str">
        <f>Teams!C26</f>
        <v>Phönix SV</v>
      </c>
      <c r="C55" s="72">
        <f>SUMPRODUCT((Spielplan!$F$29:$F$34=$B55)*ISNUMBER(Spielplan!$H$29:$H$34)*ISNUMBER(Spielplan!$I$29:$I$34))+SUMPRODUCT((Spielplan!$G$29:$G$34=$B55)*ISNUMBER(Spielplan!$H$29:$H$34)*ISNUMBER(Spielplan!$I$29:$I$34))</f>
        <v>3</v>
      </c>
      <c r="D55" s="72">
        <f>SUMPRODUCT((Spielplan!$F$29:$F$34=$B55)*ISNUMBER(Spielplan!$H$29:$H$34)*ISNUMBER(Spielplan!$I$29:$I$34)*(Spielplan!$H$29:$H$34&gt;Spielplan!$I$29:$I$34))+SUMPRODUCT((Spielplan!$G$29:$G$34=$B55)*ISNUMBER(Spielplan!$H$29:$H$34)*ISNUMBER(Spielplan!$I$29:$I$34)*(Spielplan!$I$29:$I$34&gt;Spielplan!$H$29:$H$34))</f>
        <v>2</v>
      </c>
      <c r="E55" s="72">
        <f>SUMPRODUCT((Spielplan!$F$29:$F$34=$B55)*ISNUMBER(Spielplan!$H$29:$H$34)*ISNUMBER(Spielplan!$I$29:$I$34)*(Spielplan!$H$29:$H$34=Spielplan!$I$29:$I$34))+SUMPRODUCT((Spielplan!$G$29:$G$34=$B55)*ISNUMBER(Spielplan!$H$29:$H$34)*ISNUMBER(Spielplan!$I$29:$I$34)*(Spielplan!$H$29:$H$34=Spielplan!$I$29:$I$34))</f>
        <v>0</v>
      </c>
      <c r="F55" s="72">
        <f>SUMPRODUCT((Spielplan!$F$29:$F$34=$B55)*ISNUMBER(Spielplan!$H$29:$H$34)*ISNUMBER(Spielplan!$I$29:$I$34)*(Spielplan!$H$29:$H$34&lt;Spielplan!$I$29:$I$34))+SUMPRODUCT((Spielplan!$G$29:$G$34=$B55)*ISNUMBER(Spielplan!$H$29:$H$34)*ISNUMBER(Spielplan!$I$29:$I$34)*(Spielplan!$I$29:$I$34&lt;Spielplan!$H$29:$H$34))</f>
        <v>1</v>
      </c>
      <c r="G55" s="72">
        <f>SUMPRODUCT((Spielplan!$F$29:$F$34=$B55)*Spielplan!$H$29:$H$34)+SUMPRODUCT((Spielplan!$G$29:$G$34=$B55)*Spielplan!$I$29:$I$34)</f>
        <v>5</v>
      </c>
      <c r="H55" s="72">
        <f>SUMPRODUCT((Spielplan!$F$29:$F$34=$B55)*Spielplan!$I$29:$I$34)+SUMPRODUCT((Spielplan!$G$29:$G$34=$B55)*Spielplan!$H$29:$H$34)</f>
        <v>1</v>
      </c>
      <c r="I55" s="73">
        <f>G55-H55</f>
        <v>4</v>
      </c>
      <c r="J55" s="72">
        <f>D55*Teams!$L$6+E55*Teams!$L$7+F55*Teams!$L$8</f>
        <v>6</v>
      </c>
      <c r="K55" s="74">
        <f>J55*100000+I55*100+G55-ROW()*0.001</f>
        <v>600404.94499999995</v>
      </c>
      <c r="L55" s="72">
        <f>RANK(K55,$K$55:$K$58,0)</f>
        <v>2</v>
      </c>
    </row>
    <row r="56" spans="2:12" ht="15" customHeight="1" x14ac:dyDescent="0.25">
      <c r="B56" s="71" t="str">
        <f>Teams!C27</f>
        <v>Orkan FC</v>
      </c>
      <c r="C56" s="72">
        <f>SUMPRODUCT((Spielplan!$F$29:$F$34=$B56)*ISNUMBER(Spielplan!$H$29:$H$34)*ISNUMBER(Spielplan!$I$29:$I$34))+SUMPRODUCT((Spielplan!$G$29:$G$34=$B56)*ISNUMBER(Spielplan!$H$29:$H$34)*ISNUMBER(Spielplan!$I$29:$I$34))</f>
        <v>3</v>
      </c>
      <c r="D56" s="72">
        <f>SUMPRODUCT((Spielplan!$F$29:$F$34=$B56)*ISNUMBER(Spielplan!$H$29:$H$34)*ISNUMBER(Spielplan!$I$29:$I$34)*(Spielplan!$H$29:$H$34&gt;Spielplan!$I$29:$I$34))+SUMPRODUCT((Spielplan!$G$29:$G$34=$B56)*ISNUMBER(Spielplan!$H$29:$H$34)*ISNUMBER(Spielplan!$I$29:$I$34)*(Spielplan!$I$29:$I$34&gt;Spielplan!$H$29:$H$34))</f>
        <v>2</v>
      </c>
      <c r="E56" s="72">
        <f>SUMPRODUCT((Spielplan!$F$29:$F$34=$B56)*ISNUMBER(Spielplan!$H$29:$H$34)*ISNUMBER(Spielplan!$I$29:$I$34)*(Spielplan!$H$29:$H$34=Spielplan!$I$29:$I$34))+SUMPRODUCT((Spielplan!$G$29:$G$34=$B56)*ISNUMBER(Spielplan!$H$29:$H$34)*ISNUMBER(Spielplan!$I$29:$I$34)*(Spielplan!$H$29:$H$34=Spielplan!$I$29:$I$34))</f>
        <v>1</v>
      </c>
      <c r="F56" s="72">
        <f>SUMPRODUCT((Spielplan!$F$29:$F$34=$B56)*ISNUMBER(Spielplan!$H$29:$H$34)*ISNUMBER(Spielplan!$I$29:$I$34)*(Spielplan!$H$29:$H$34&lt;Spielplan!$I$29:$I$34))+SUMPRODUCT((Spielplan!$G$29:$G$34=$B56)*ISNUMBER(Spielplan!$H$29:$H$34)*ISNUMBER(Spielplan!$I$29:$I$34)*(Spielplan!$I$29:$I$34&lt;Spielplan!$H$29:$H$34))</f>
        <v>0</v>
      </c>
      <c r="G56" s="72">
        <f>SUMPRODUCT((Spielplan!$F$29:$F$34=$B56)*Spielplan!$H$29:$H$34)+SUMPRODUCT((Spielplan!$G$29:$G$34=$B56)*Spielplan!$I$29:$I$34)</f>
        <v>4</v>
      </c>
      <c r="H56" s="72">
        <f>SUMPRODUCT((Spielplan!$F$29:$F$34=$B56)*Spielplan!$I$29:$I$34)+SUMPRODUCT((Spielplan!$G$29:$G$34=$B56)*Spielplan!$H$29:$H$34)</f>
        <v>2</v>
      </c>
      <c r="I56" s="73">
        <f>G56-H56</f>
        <v>2</v>
      </c>
      <c r="J56" s="72">
        <f>D56*Teams!$L$6+E56*Teams!$L$7+F56*Teams!$L$8</f>
        <v>7</v>
      </c>
      <c r="K56" s="74">
        <f>J56*100000+I56*100+G56-ROW()*0.001</f>
        <v>700203.94400000002</v>
      </c>
      <c r="L56" s="72">
        <f>RANK(K56,$K$55:$K$58,0)</f>
        <v>1</v>
      </c>
    </row>
    <row r="57" spans="2:12" ht="15" customHeight="1" x14ac:dyDescent="0.25">
      <c r="B57" s="71" t="str">
        <f>Teams!C28</f>
        <v>Meteor United</v>
      </c>
      <c r="C57" s="72">
        <f>SUMPRODUCT((Spielplan!$F$29:$F$34=$B57)*ISNUMBER(Spielplan!$H$29:$H$34)*ISNUMBER(Spielplan!$I$29:$I$34))+SUMPRODUCT((Spielplan!$G$29:$G$34=$B57)*ISNUMBER(Spielplan!$H$29:$H$34)*ISNUMBER(Spielplan!$I$29:$I$34))</f>
        <v>3</v>
      </c>
      <c r="D57" s="72">
        <f>SUMPRODUCT((Spielplan!$F$29:$F$34=$B57)*ISNUMBER(Spielplan!$H$29:$H$34)*ISNUMBER(Spielplan!$I$29:$I$34)*(Spielplan!$H$29:$H$34&gt;Spielplan!$I$29:$I$34))+SUMPRODUCT((Spielplan!$G$29:$G$34=$B57)*ISNUMBER(Spielplan!$H$29:$H$34)*ISNUMBER(Spielplan!$I$29:$I$34)*(Spielplan!$I$29:$I$34&gt;Spielplan!$H$29:$H$34))</f>
        <v>0</v>
      </c>
      <c r="E57" s="72">
        <f>SUMPRODUCT((Spielplan!$F$29:$F$34=$B57)*ISNUMBER(Spielplan!$H$29:$H$34)*ISNUMBER(Spielplan!$I$29:$I$34)*(Spielplan!$H$29:$H$34=Spielplan!$I$29:$I$34))+SUMPRODUCT((Spielplan!$G$29:$G$34=$B57)*ISNUMBER(Spielplan!$H$29:$H$34)*ISNUMBER(Spielplan!$I$29:$I$34)*(Spielplan!$H$29:$H$34=Spielplan!$I$29:$I$34))</f>
        <v>1</v>
      </c>
      <c r="F57" s="72">
        <f>SUMPRODUCT((Spielplan!$F$29:$F$34=$B57)*ISNUMBER(Spielplan!$H$29:$H$34)*ISNUMBER(Spielplan!$I$29:$I$34)*(Spielplan!$H$29:$H$34&lt;Spielplan!$I$29:$I$34))+SUMPRODUCT((Spielplan!$G$29:$G$34=$B57)*ISNUMBER(Spielplan!$H$29:$H$34)*ISNUMBER(Spielplan!$I$29:$I$34)*(Spielplan!$I$29:$I$34&lt;Spielplan!$H$29:$H$34))</f>
        <v>2</v>
      </c>
      <c r="G57" s="72">
        <f>SUMPRODUCT((Spielplan!$F$29:$F$34=$B57)*Spielplan!$H$29:$H$34)+SUMPRODUCT((Spielplan!$G$29:$G$34=$B57)*Spielplan!$I$29:$I$34)</f>
        <v>3</v>
      </c>
      <c r="H57" s="72">
        <f>SUMPRODUCT((Spielplan!$F$29:$F$34=$B57)*Spielplan!$I$29:$I$34)+SUMPRODUCT((Spielplan!$G$29:$G$34=$B57)*Spielplan!$H$29:$H$34)</f>
        <v>7</v>
      </c>
      <c r="I57" s="73">
        <f>G57-H57</f>
        <v>-4</v>
      </c>
      <c r="J57" s="72">
        <f>D57*Teams!$L$6+E57*Teams!$L$7+F57*Teams!$L$8</f>
        <v>1</v>
      </c>
      <c r="K57" s="74">
        <f>J57*100000+I57*100+G57-ROW()*0.001</f>
        <v>99602.942999999999</v>
      </c>
      <c r="L57" s="72">
        <f>RANK(K57,$K$55:$K$58,0)</f>
        <v>4</v>
      </c>
    </row>
    <row r="58" spans="2:12" ht="15" customHeight="1" x14ac:dyDescent="0.25">
      <c r="B58" s="71" t="str">
        <f>Teams!C29</f>
        <v>Kobra Kickers</v>
      </c>
      <c r="C58" s="72">
        <f>SUMPRODUCT((Spielplan!$F$29:$F$34=$B58)*ISNUMBER(Spielplan!$H$29:$H$34)*ISNUMBER(Spielplan!$I$29:$I$34))+SUMPRODUCT((Spielplan!$G$29:$G$34=$B58)*ISNUMBER(Spielplan!$H$29:$H$34)*ISNUMBER(Spielplan!$I$29:$I$34))</f>
        <v>3</v>
      </c>
      <c r="D58" s="72">
        <f>SUMPRODUCT((Spielplan!$F$29:$F$34=$B58)*ISNUMBER(Spielplan!$H$29:$H$34)*ISNUMBER(Spielplan!$I$29:$I$34)*(Spielplan!$H$29:$H$34&gt;Spielplan!$I$29:$I$34))+SUMPRODUCT((Spielplan!$G$29:$G$34=$B58)*ISNUMBER(Spielplan!$H$29:$H$34)*ISNUMBER(Spielplan!$I$29:$I$34)*(Spielplan!$I$29:$I$34&gt;Spielplan!$H$29:$H$34))</f>
        <v>0</v>
      </c>
      <c r="E58" s="72">
        <f>SUMPRODUCT((Spielplan!$F$29:$F$34=$B58)*ISNUMBER(Spielplan!$H$29:$H$34)*ISNUMBER(Spielplan!$I$29:$I$34)*(Spielplan!$H$29:$H$34=Spielplan!$I$29:$I$34))+SUMPRODUCT((Spielplan!$G$29:$G$34=$B58)*ISNUMBER(Spielplan!$H$29:$H$34)*ISNUMBER(Spielplan!$I$29:$I$34)*(Spielplan!$H$29:$H$34=Spielplan!$I$29:$I$34))</f>
        <v>2</v>
      </c>
      <c r="F58" s="72">
        <f>SUMPRODUCT((Spielplan!$F$29:$F$34=$B58)*ISNUMBER(Spielplan!$H$29:$H$34)*ISNUMBER(Spielplan!$I$29:$I$34)*(Spielplan!$H$29:$H$34&lt;Spielplan!$I$29:$I$34))+SUMPRODUCT((Spielplan!$G$29:$G$34=$B58)*ISNUMBER(Spielplan!$H$29:$H$34)*ISNUMBER(Spielplan!$I$29:$I$34)*(Spielplan!$I$29:$I$34&lt;Spielplan!$H$29:$H$34))</f>
        <v>1</v>
      </c>
      <c r="G58" s="72">
        <f>SUMPRODUCT((Spielplan!$F$29:$F$34=$B58)*Spielplan!$H$29:$H$34)+SUMPRODUCT((Spielplan!$G$29:$G$34=$B58)*Spielplan!$I$29:$I$34)</f>
        <v>3</v>
      </c>
      <c r="H58" s="72">
        <f>SUMPRODUCT((Spielplan!$F$29:$F$34=$B58)*Spielplan!$I$29:$I$34)+SUMPRODUCT((Spielplan!$G$29:$G$34=$B58)*Spielplan!$H$29:$H$34)</f>
        <v>5</v>
      </c>
      <c r="I58" s="73">
        <f>G58-H58</f>
        <v>-2</v>
      </c>
      <c r="J58" s="72">
        <f>D58*Teams!$L$6+E58*Teams!$L$7+F58*Teams!$L$8</f>
        <v>2</v>
      </c>
      <c r="K58" s="74">
        <f>J58*100000+I58*100+G58-ROW()*0.001</f>
        <v>199802.94200000001</v>
      </c>
      <c r="L58" s="72">
        <f>RANK(K58,$K$55:$K$58,0)</f>
        <v>3</v>
      </c>
    </row>
  </sheetData>
  <mergeCells count="36">
    <mergeCell ref="B53:L53"/>
    <mergeCell ref="B33:M33"/>
    <mergeCell ref="B34:M34"/>
    <mergeCell ref="B35:L35"/>
    <mergeCell ref="B41:L41"/>
    <mergeCell ref="B47:L47"/>
    <mergeCell ref="C28:E28"/>
    <mergeCell ref="C29:E29"/>
    <mergeCell ref="C30:E30"/>
    <mergeCell ref="C31:E31"/>
    <mergeCell ref="B32:M32"/>
    <mergeCell ref="C23:E23"/>
    <mergeCell ref="C24:E24"/>
    <mergeCell ref="B25:M25"/>
    <mergeCell ref="B26:M26"/>
    <mergeCell ref="C27:E27"/>
    <mergeCell ref="B18:M18"/>
    <mergeCell ref="B19:M19"/>
    <mergeCell ref="C20:E20"/>
    <mergeCell ref="C21:E21"/>
    <mergeCell ref="C22:E22"/>
    <mergeCell ref="C13:E13"/>
    <mergeCell ref="C14:E14"/>
    <mergeCell ref="C15:E15"/>
    <mergeCell ref="C16:E16"/>
    <mergeCell ref="C17:E17"/>
    <mergeCell ref="C8:E8"/>
    <mergeCell ref="C9:E9"/>
    <mergeCell ref="C10:E10"/>
    <mergeCell ref="B11:M11"/>
    <mergeCell ref="B12:M12"/>
    <mergeCell ref="B2:M2"/>
    <mergeCell ref="B3:M3"/>
    <mergeCell ref="B5:M5"/>
    <mergeCell ref="C6:E6"/>
    <mergeCell ref="C7:E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Teams</vt:lpstr>
      <vt:lpstr>Spielplan</vt:lpstr>
      <vt:lpstr>Gruppentabellen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2026-08-10T18:05:19Z</dcterms:created>
  <dcterms:modified xsi:type="dcterms:W3CDTF">2026-08-11T08:42:27Z</dcterms:modified>
  <dc:language>en-US</dc:language>
</cp:coreProperties>
</file>