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hnabrechnung" sheetId="1" state="visible" r:id="rId3"/>
    <sheet name="Parameter" sheetId="2" state="visible" r:id="rId4"/>
  </sheets>
  <definedNames>
    <definedName function="false" hidden="false" localSheetId="0" name="_xlnm.Print_Area" vbProcedure="false">Lohnabrechnung!$A$1:$F$63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<sst xmlns="http://schemas.openxmlformats.org/spreadsheetml/2006/main" count="146" uniqueCount="114">
  <si>
    <t xml:space="preserve">[ IHR LOGO ]</t>
  </si>
  <si>
    <t xml:space="preserve">Muster AG</t>
  </si>
  <si>
    <t xml:space="preserve">LOHNABRECHNUNG</t>
  </si>
  <si>
    <t xml:space="preserve">Industriestrasse 12</t>
  </si>
  <si>
    <t xml:space="preserve">Abrechnungsperiode: August 2026</t>
  </si>
  <si>
    <t xml:space="preserve">Arbeitgeber</t>
  </si>
  <si>
    <t xml:space="preserve">Arbeitnehmer/-in</t>
  </si>
  <si>
    <t xml:space="preserve">Firma</t>
  </si>
  <si>
    <t xml:space="preserve">Name, Vorname</t>
  </si>
  <si>
    <t xml:space="preserve">Keller, Andrea</t>
  </si>
  <si>
    <t xml:space="preserve">Adresse</t>
  </si>
  <si>
    <t xml:space="preserve">Lindenweg 8</t>
  </si>
  <si>
    <t xml:space="preserve">PLZ / Ort</t>
  </si>
  <si>
    <t xml:space="preserve">8005 Zürich</t>
  </si>
  <si>
    <t xml:space="preserve">8610 Uster</t>
  </si>
  <si>
    <t xml:space="preserve">UID-Nummer</t>
  </si>
  <si>
    <t xml:space="preserve">CHE-123.456.789</t>
  </si>
  <si>
    <t xml:space="preserve">AHV-Nummer</t>
  </si>
  <si>
    <t xml:space="preserve">756.9217.0743.21</t>
  </si>
  <si>
    <t xml:space="preserve">Abrechnung Nr.</t>
  </si>
  <si>
    <t xml:space="preserve">LA-2026-08-014</t>
  </si>
  <si>
    <t xml:space="preserve">Geburtsdatum</t>
  </si>
  <si>
    <t xml:space="preserve">Stichtag (Periodenende)</t>
  </si>
  <si>
    <t xml:space="preserve">Alter am Stichtag</t>
  </si>
  <si>
    <t xml:space="preserve">Pensum</t>
  </si>
  <si>
    <t xml:space="preserve">Eintrittsdatum</t>
  </si>
  <si>
    <t xml:space="preserve">Lohnbestandteile (Bruttolohn)</t>
  </si>
  <si>
    <t xml:space="preserve">Bezeichnung</t>
  </si>
  <si>
    <t xml:space="preserve">Menge / Basis</t>
  </si>
  <si>
    <t xml:space="preserve">Ansatz</t>
  </si>
  <si>
    <t xml:space="preserve">Betrag (CHF)</t>
  </si>
  <si>
    <t xml:space="preserve">Monatslohn (Grundlohn)</t>
  </si>
  <si>
    <t xml:space="preserve">100%</t>
  </si>
  <si>
    <t xml:space="preserve">Anteil 13. Monatslohn</t>
  </si>
  <si>
    <t xml:space="preserve">1 / 12</t>
  </si>
  <si>
    <t xml:space="preserve">Funktionszulage</t>
  </si>
  <si>
    <t xml:space="preserve">monatlich</t>
  </si>
  <si>
    <t xml:space="preserve">Überstundenentschädigung</t>
  </si>
  <si>
    <t xml:space="preserve">0 Std.</t>
  </si>
  <si>
    <t xml:space="preserve">Total Bruttolohn (AHV-pflichtig)</t>
  </si>
  <si>
    <t xml:space="preserve">Berechnungsgrundlagen berufliche Vorsorge (automatisch)</t>
  </si>
  <si>
    <t xml:space="preserve">Grösse</t>
  </si>
  <si>
    <t xml:space="preserve">Wert</t>
  </si>
  <si>
    <t xml:space="preserve">Massgebender Jahreslohn</t>
  </si>
  <si>
    <t xml:space="preserve">Gutschrift-Satz</t>
  </si>
  <si>
    <t xml:space="preserve">Koordinierter Lohn (Jahr)</t>
  </si>
  <si>
    <t xml:space="preserve">Beitrag Total / Jahr</t>
  </si>
  <si>
    <t xml:space="preserve">BVG Arbeitnehmer / Mt.</t>
  </si>
  <si>
    <t xml:space="preserve">BVG Arbeitgeber / Mt.</t>
  </si>
  <si>
    <t xml:space="preserve">Abzüge Arbeitnehmer</t>
  </si>
  <si>
    <t xml:space="preserve">Basis (CHF)</t>
  </si>
  <si>
    <t xml:space="preserve">Satz</t>
  </si>
  <si>
    <t xml:space="preserve">AHV / IV / EO</t>
  </si>
  <si>
    <t xml:space="preserve">ALV (Arbeitslosenversicherung)</t>
  </si>
  <si>
    <t xml:space="preserve">NBU (Nichtberufsunfall)</t>
  </si>
  <si>
    <t xml:space="preserve">BVG (Pensionskasse)</t>
  </si>
  <si>
    <t xml:space="preserve">Quellensteuer</t>
  </si>
  <si>
    <t xml:space="preserve">KTG (Krankentaggeld)</t>
  </si>
  <si>
    <t xml:space="preserve">Total Abzüge</t>
  </si>
  <si>
    <t xml:space="preserve">Zulagen &amp; Vergütungen (nicht AHV-pflichtig)</t>
  </si>
  <si>
    <t xml:space="preserve">Kinder- / Familienzulagen</t>
  </si>
  <si>
    <t xml:space="preserve">Spesen (Pauschal)</t>
  </si>
  <si>
    <t xml:space="preserve">Total Zulagen</t>
  </si>
  <si>
    <t xml:space="preserve">Nettolohn / Auszahlung</t>
  </si>
  <si>
    <t xml:space="preserve">Arbeitgeberbeiträge (informativ)</t>
  </si>
  <si>
    <t xml:space="preserve">BU (Berufsunfall)</t>
  </si>
  <si>
    <t xml:space="preserve">FAK (Familienausgleichskasse)</t>
  </si>
  <si>
    <t xml:space="preserve">Verwaltungskosten</t>
  </si>
  <si>
    <t xml:space="preserve">Total Arbeitgeberbeiträge</t>
  </si>
  <si>
    <t xml:space="preserve">Gesamtkosten Arbeitgeber</t>
  </si>
  <si>
    <t xml:space="preserve">Hell hinterlegte Felder (blaue Schrift) sind Eingabefelder. Beitragssätze und Grenzwerte 2026 siehe Blatt «Parameter». Die Auszahlung wird kaufmännisch auf CHF 0.05 gerundet. Aufbewahrungspflicht: 10 Jahre (OR Art. 958f).</t>
  </si>
  <si>
    <t xml:space="preserve">Ort / Datum:  ________________</t>
  </si>
  <si>
    <t xml:space="preserve">Unterschrift AG:  ________________</t>
  </si>
  <si>
    <t xml:space="preserve">PARAMETER 2026</t>
  </si>
  <si>
    <t xml:space="preserve">Beitragssätze &amp; Grenzwerte</t>
  </si>
  <si>
    <t xml:space="preserve">Stand: 01.01.2026</t>
  </si>
  <si>
    <t xml:space="preserve">Sozialversicherung – Abzüge Arbeitnehmer</t>
  </si>
  <si>
    <t xml:space="preserve">Bemerkung</t>
  </si>
  <si>
    <t xml:space="preserve">Hälftiger Anteil (Total 10.60%)</t>
  </si>
  <si>
    <t xml:space="preserve">ALV (Arbeitslosenv.)</t>
  </si>
  <si>
    <t xml:space="preserve">bis zum ALV-Höchstlohn</t>
  </si>
  <si>
    <t xml:space="preserve">ALV-Höchstlohn / Jahr</t>
  </si>
  <si>
    <t xml:space="preserve">Obergrenze der ALV-Pflicht</t>
  </si>
  <si>
    <t xml:space="preserve">betriebsabhängig, ab 8 Std./Woche</t>
  </si>
  <si>
    <t xml:space="preserve">freiwillig, betriebsabhängig</t>
  </si>
  <si>
    <t xml:space="preserve">Sozialversicherung – Beiträge Arbeitgeber</t>
  </si>
  <si>
    <t xml:space="preserve">Hälftiger Anteil</t>
  </si>
  <si>
    <t xml:space="preserve">vollständig durch Arbeitgeber</t>
  </si>
  <si>
    <t xml:space="preserve">FAK (Familienausgleich)</t>
  </si>
  <si>
    <t xml:space="preserve">kantonal unterschiedlich</t>
  </si>
  <si>
    <t xml:space="preserve">Ausgleichskasse</t>
  </si>
  <si>
    <t xml:space="preserve">Berufliche Vorsorge (BVG) – Grenzwerte 2026</t>
  </si>
  <si>
    <t xml:space="preserve">Koordinationsabzug</t>
  </si>
  <si>
    <t xml:space="preserve">7/8 der max. AHV-Rente</t>
  </si>
  <si>
    <t xml:space="preserve">Eintrittsschwelle</t>
  </si>
  <si>
    <t xml:space="preserve">Mindestjahreslohn BVG-Pflicht</t>
  </si>
  <si>
    <t xml:space="preserve">Oberer Grenzbetrag</t>
  </si>
  <si>
    <t xml:space="preserve">3-fache max. AHV-Rente</t>
  </si>
  <si>
    <t xml:space="preserve">Max. koordinierter Lohn</t>
  </si>
  <si>
    <t xml:space="preserve">Obergrenze versicherter Lohn</t>
  </si>
  <si>
    <t xml:space="preserve">Min. koordinierter Lohn</t>
  </si>
  <si>
    <t xml:space="preserve">garantierter Mindestbetrag</t>
  </si>
  <si>
    <t xml:space="preserve">Anteil Arbeitnehmer</t>
  </si>
  <si>
    <t xml:space="preserve">mind. 50% durch Arbeitgeber</t>
  </si>
  <si>
    <t xml:space="preserve">BVG-Altersgutschriften (Sparbeiträge nach Alter)</t>
  </si>
  <si>
    <t xml:space="preserve">ab Alter (Jahre)</t>
  </si>
  <si>
    <t xml:space="preserve">Gutschrift</t>
  </si>
  <si>
    <t xml:space="preserve">Altersgruppe</t>
  </si>
  <si>
    <t xml:space="preserve">unter 25 – nur Risikobeiträge</t>
  </si>
  <si>
    <t xml:space="preserve">25 – 34 Jahre</t>
  </si>
  <si>
    <t xml:space="preserve">35 – 44 Jahre</t>
  </si>
  <si>
    <t xml:space="preserve">45 – 54 Jahre</t>
  </si>
  <si>
    <t xml:space="preserve">55 – 65 Jahre</t>
  </si>
  <si>
    <t xml:space="preserve">Hell hinterlegte Felder (blaue Schrift) sind Eingabefelder und können angepasst werden. Die Werte entsprechen den offiziellen Grenzwerten 2026 und werden jährlich überprüft.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</si>
</sst>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0&quot; Jahre&quot;"/>
    <numFmt numFmtId="167" formatCode="0%"/>
    <numFmt numFmtId="168" formatCode="#,##0.00&quot; CHF&quot;"/>
    <numFmt numFmtId="169" formatCode="0.00%"/>
    <numFmt numFmtId="170" formatCode="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7C7278"/>
      <name val="Calibri"/>
      <family val="0"/>
      <charset val="1"/>
    </font>
    <font>
      <b val="true"/>
      <sz val="13"/>
      <color rgb="FF2A2328"/>
      <name val="Calibri"/>
      <family val="0"/>
      <charset val="1"/>
    </font>
    <font>
      <b val="true"/>
      <sz val="18"/>
      <color rgb="FF6E2436"/>
      <name val="Calibri"/>
      <family val="0"/>
      <charset val="1"/>
    </font>
    <font>
      <sz val="9"/>
      <color rgb="FF7C7278"/>
      <name val="Calibri"/>
      <family val="0"/>
      <charset val="1"/>
    </font>
    <font>
      <sz val="10"/>
      <color rgb="FF7C7278"/>
      <name val="Calibri"/>
      <family val="0"/>
      <charset val="1"/>
    </font>
    <font>
      <b val="true"/>
      <sz val="11"/>
      <color rgb="FF6E2436"/>
      <name val="Calibri"/>
      <family val="0"/>
      <charset val="1"/>
    </font>
    <font>
      <sz val="10"/>
      <color rgb="FF2A2328"/>
      <name val="Calibri"/>
      <family val="0"/>
      <charset val="1"/>
    </font>
    <font>
      <sz val="10"/>
      <color rgb="FF1F4E79"/>
      <name val="Calibri"/>
      <family val="0"/>
      <charset val="1"/>
    </font>
    <font>
      <b val="true"/>
      <sz val="10"/>
      <color rgb="FF2A2328"/>
      <name val="Calibri"/>
      <family val="0"/>
      <charset val="1"/>
    </font>
    <font>
      <b val="true"/>
      <sz val="9"/>
      <color rgb="FF6E2436"/>
      <name val="Calibri"/>
      <family val="0"/>
      <charset val="1"/>
    </font>
    <font>
      <b val="true"/>
      <sz val="10"/>
      <color rgb="FF6E2436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4"/>
      <color rgb="FF2A2328"/>
      <name val="Calibri"/>
      <family val="0"/>
      <charset val="1"/>
    </font>
    <font>
      <b val="true"/>
      <sz val="13"/>
      <color rgb="FF6E2436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6E2436"/>
        <bgColor rgb="FF993366"/>
      </patternFill>
    </fill>
    <fill>
      <patternFill patternType="solid">
        <fgColor rgb="FFF4ECEE"/>
        <bgColor rgb="FFF2ECEF"/>
      </patternFill>
    </fill>
    <fill>
      <patternFill patternType="solid">
        <fgColor rgb="FFFCF4E2"/>
        <bgColor rgb="FFF4ECEE"/>
      </patternFill>
    </fill>
    <fill>
      <patternFill patternType="solid">
        <fgColor rgb="FFEDE4E7"/>
        <bgColor rgb="FFF2ECEF"/>
      </patternFill>
    </fill>
    <fill>
      <patternFill patternType="solid">
        <fgColor rgb="FFF2ECEF"/>
        <bgColor rgb="FFF4ECEE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E6DCDF"/>
      </left>
      <right style="thin">
        <color rgb="FFE6DCDF"/>
      </right>
      <top style="thin">
        <color rgb="FFE6DCDF"/>
      </top>
      <bottom/>
      <diagonal/>
    </border>
    <border diagonalUp="false" diagonalDown="false">
      <left style="medium">
        <color rgb="FF6E2436"/>
      </left>
      <right/>
      <top/>
      <bottom style="thin">
        <color rgb="FF6E2436"/>
      </bottom>
      <diagonal/>
    </border>
    <border diagonalUp="false" diagonalDown="false">
      <left/>
      <right/>
      <top/>
      <bottom style="thin">
        <color rgb="FFE6DCDF"/>
      </bottom>
      <diagonal/>
    </border>
    <border diagonalUp="false" diagonalDown="false">
      <left style="thin">
        <color rgb="FFE6DCDF"/>
      </left>
      <right style="thin">
        <color rgb="FFE6DCDF"/>
      </right>
      <top style="thin">
        <color rgb="FFE6DCDF"/>
      </top>
      <bottom style="thin">
        <color rgb="FF6E2436"/>
      </bottom>
      <diagonal/>
    </border>
    <border diagonalUp="false" diagonalDown="false">
      <left style="thin">
        <color rgb="FFE6DCDF"/>
      </left>
      <right style="thin">
        <color rgb="FFE6DCDF"/>
      </right>
      <top style="thin">
        <color rgb="FFE6DCDF"/>
      </top>
      <bottom style="thin">
        <color rgb="FFE6DCDF"/>
      </bottom>
      <diagonal/>
    </border>
    <border diagonalUp="false" diagonalDown="false">
      <left/>
      <right/>
      <top style="medium">
        <color rgb="FF6E2436"/>
      </top>
      <bottom/>
      <diagonal/>
    </border>
    <border diagonalUp="false" diagonalDown="false">
      <left/>
      <right/>
      <top/>
      <bottom style="thin">
        <color rgb="FF6E243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6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6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4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1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1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278"/>
      <rgbColor rgb="FF9999FF"/>
      <rgbColor rgb="FF6E2436"/>
      <rgbColor rgb="FFFCF4E2"/>
      <rgbColor rgb="FFF2ECEF"/>
      <rgbColor rgb="FF660066"/>
      <rgbColor rgb="FFFF8080"/>
      <rgbColor rgb="FF0066CC"/>
      <rgbColor rgb="FFE6DC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ECEE"/>
      <rgbColor rgb="FFEDE4E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2A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7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3"/>
  </cols>
  <sheetData>
    <row r="2" customFormat="false" ht="21.75" hidden="false" customHeight="true" outlineLevel="0" collapsed="false">
      <c r="B2" s="1" t="s">
        <v>0</v>
      </c>
      <c r="C2" s="2" t="s">
        <v>1</v>
      </c>
      <c r="D2" s="3" t="s">
        <v>2</v>
      </c>
      <c r="E2" s="3"/>
    </row>
    <row r="3" customFormat="false" ht="15.75" hidden="false" customHeight="true" outlineLevel="0" collapsed="false">
      <c r="B3" s="1"/>
      <c r="C3" s="4" t="s">
        <v>3</v>
      </c>
      <c r="D3" s="5" t="s">
        <v>4</v>
      </c>
      <c r="E3" s="5"/>
    </row>
    <row r="4" customFormat="false" ht="3" hidden="false" customHeight="true" outlineLevel="0" collapsed="false">
      <c r="B4" s="6"/>
      <c r="C4" s="6"/>
      <c r="D4" s="6"/>
      <c r="E4" s="6"/>
    </row>
    <row r="6" customFormat="false" ht="19.5" hidden="false" customHeight="true" outlineLevel="0" collapsed="false">
      <c r="B6" s="7" t="s">
        <v>5</v>
      </c>
      <c r="C6" s="7"/>
      <c r="D6" s="7" t="s">
        <v>6</v>
      </c>
      <c r="E6" s="7"/>
    </row>
    <row r="7" customFormat="false" ht="15" hidden="false" customHeight="false" outlineLevel="0" collapsed="false">
      <c r="B7" s="8" t="s">
        <v>7</v>
      </c>
      <c r="C7" s="9" t="s">
        <v>1</v>
      </c>
      <c r="D7" s="8" t="s">
        <v>8</v>
      </c>
      <c r="E7" s="10" t="s">
        <v>9</v>
      </c>
    </row>
    <row r="8" customFormat="false" ht="15" hidden="false" customHeight="false" outlineLevel="0" collapsed="false">
      <c r="B8" s="8" t="s">
        <v>10</v>
      </c>
      <c r="C8" s="9" t="s">
        <v>3</v>
      </c>
      <c r="D8" s="8" t="s">
        <v>10</v>
      </c>
      <c r="E8" s="10" t="s">
        <v>11</v>
      </c>
    </row>
    <row r="9" customFormat="false" ht="15" hidden="false" customHeight="false" outlineLevel="0" collapsed="false">
      <c r="B9" s="8" t="s">
        <v>12</v>
      </c>
      <c r="C9" s="9" t="s">
        <v>13</v>
      </c>
      <c r="D9" s="8" t="s">
        <v>12</v>
      </c>
      <c r="E9" s="10" t="s">
        <v>14</v>
      </c>
    </row>
    <row r="10" customFormat="false" ht="15" hidden="false" customHeight="false" outlineLevel="0" collapsed="false">
      <c r="B10" s="8" t="s">
        <v>15</v>
      </c>
      <c r="C10" s="9" t="s">
        <v>16</v>
      </c>
      <c r="D10" s="8" t="s">
        <v>17</v>
      </c>
      <c r="E10" s="10" t="s">
        <v>18</v>
      </c>
    </row>
    <row r="11" customFormat="false" ht="15" hidden="false" customHeight="false" outlineLevel="0" collapsed="false">
      <c r="B11" s="8" t="s">
        <v>19</v>
      </c>
      <c r="C11" s="9" t="s">
        <v>20</v>
      </c>
      <c r="D11" s="8" t="s">
        <v>21</v>
      </c>
      <c r="E11" s="11" t="n">
        <f aca="false">DATE(1988,3,14)</f>
        <v>32216</v>
      </c>
    </row>
    <row r="12" customFormat="false" ht="15" hidden="false" customHeight="false" outlineLevel="0" collapsed="false">
      <c r="B12" s="8" t="s">
        <v>22</v>
      </c>
      <c r="C12" s="11" t="n">
        <f aca="false">DATE(2026,8,31)</f>
        <v>46265</v>
      </c>
      <c r="D12" s="8" t="s">
        <v>23</v>
      </c>
      <c r="E12" s="12" t="n">
        <f aca="false">DATEDIF(E11,C12,"Y")</f>
        <v>38</v>
      </c>
    </row>
    <row r="13" customFormat="false" ht="15" hidden="false" customHeight="false" outlineLevel="0" collapsed="false">
      <c r="B13" s="8" t="s">
        <v>24</v>
      </c>
      <c r="C13" s="13" t="n">
        <v>1</v>
      </c>
      <c r="D13" s="8" t="s">
        <v>25</v>
      </c>
      <c r="E13" s="11" t="n">
        <f aca="false">DATE(2019,4,1)</f>
        <v>43556</v>
      </c>
    </row>
    <row r="15" customFormat="false" ht="19.5" hidden="false" customHeight="true" outlineLevel="0" collapsed="false">
      <c r="B15" s="7" t="s">
        <v>26</v>
      </c>
      <c r="C15" s="7"/>
      <c r="D15" s="7"/>
      <c r="E15" s="7"/>
    </row>
    <row r="16" customFormat="false" ht="15" hidden="false" customHeight="false" outlineLevel="0" collapsed="false">
      <c r="B16" s="14" t="s">
        <v>27</v>
      </c>
      <c r="C16" s="15" t="s">
        <v>28</v>
      </c>
      <c r="D16" s="15" t="s">
        <v>29</v>
      </c>
      <c r="E16" s="16" t="s">
        <v>30</v>
      </c>
    </row>
    <row r="17" customFormat="false" ht="15" hidden="false" customHeight="false" outlineLevel="0" collapsed="false">
      <c r="B17" s="17" t="s">
        <v>31</v>
      </c>
      <c r="C17" s="18" t="s">
        <v>32</v>
      </c>
      <c r="D17" s="18"/>
      <c r="E17" s="19" t="n">
        <v>7200</v>
      </c>
    </row>
    <row r="18" customFormat="false" ht="15" hidden="false" customHeight="false" outlineLevel="0" collapsed="false">
      <c r="B18" s="17" t="s">
        <v>33</v>
      </c>
      <c r="C18" s="18" t="s">
        <v>34</v>
      </c>
      <c r="D18" s="18"/>
      <c r="E18" s="20" t="n">
        <f aca="false">E17/12</f>
        <v>600</v>
      </c>
    </row>
    <row r="19" customFormat="false" ht="15" hidden="false" customHeight="false" outlineLevel="0" collapsed="false">
      <c r="B19" s="17" t="s">
        <v>35</v>
      </c>
      <c r="C19" s="18"/>
      <c r="D19" s="18" t="s">
        <v>36</v>
      </c>
      <c r="E19" s="19" t="n">
        <v>250</v>
      </c>
    </row>
    <row r="20" customFormat="false" ht="15" hidden="false" customHeight="false" outlineLevel="0" collapsed="false">
      <c r="B20" s="17" t="s">
        <v>37</v>
      </c>
      <c r="C20" s="18" t="s">
        <v>38</v>
      </c>
      <c r="D20" s="18"/>
      <c r="E20" s="19" t="n">
        <v>0</v>
      </c>
    </row>
    <row r="21" customFormat="false" ht="15" hidden="false" customHeight="false" outlineLevel="0" collapsed="false">
      <c r="B21" s="21" t="s">
        <v>39</v>
      </c>
      <c r="C21" s="22"/>
      <c r="D21" s="22"/>
      <c r="E21" s="23" t="n">
        <f aca="false">SUM(E17:E20)</f>
        <v>8050</v>
      </c>
    </row>
    <row r="23" customFormat="false" ht="19.5" hidden="false" customHeight="true" outlineLevel="0" collapsed="false">
      <c r="B23" s="7" t="s">
        <v>40</v>
      </c>
      <c r="C23" s="7"/>
      <c r="D23" s="7"/>
      <c r="E23" s="7"/>
    </row>
    <row r="24" customFormat="false" ht="15" hidden="false" customHeight="false" outlineLevel="0" collapsed="false">
      <c r="B24" s="14" t="s">
        <v>41</v>
      </c>
      <c r="C24" s="16" t="s">
        <v>42</v>
      </c>
      <c r="D24" s="15"/>
      <c r="E24" s="16"/>
    </row>
    <row r="25" customFormat="false" ht="15" hidden="false" customHeight="false" outlineLevel="0" collapsed="false">
      <c r="B25" s="17" t="s">
        <v>43</v>
      </c>
      <c r="C25" s="20" t="n">
        <f aca="false">E21*12</f>
        <v>96600</v>
      </c>
      <c r="D25" s="17" t="s">
        <v>44</v>
      </c>
      <c r="E25" s="24" t="n">
        <f aca="false">INDEX(Parameter!$C$33:$C$37,MATCH(E12,Parameter!$B$33:$B$37,1))</f>
        <v>0.1</v>
      </c>
    </row>
    <row r="26" customFormat="false" ht="15" hidden="false" customHeight="false" outlineLevel="0" collapsed="false">
      <c r="B26" s="17" t="s">
        <v>45</v>
      </c>
      <c r="C26" s="20" t="n">
        <f aca="false">IF(C25&lt;Parameter!$C$25,0,MIN(MAX(C25-Parameter!$C$24,Parameter!$C$28),Parameter!$C$27))</f>
        <v>64260</v>
      </c>
      <c r="D26" s="17" t="s">
        <v>46</v>
      </c>
      <c r="E26" s="20" t="n">
        <f aca="false">C26*E25</f>
        <v>6426</v>
      </c>
    </row>
    <row r="27" customFormat="false" ht="15" hidden="false" customHeight="false" outlineLevel="0" collapsed="false">
      <c r="B27" s="25" t="s">
        <v>47</v>
      </c>
      <c r="C27" s="26" t="n">
        <f aca="false">E26*Parameter!$C$29/12</f>
        <v>267.75</v>
      </c>
      <c r="D27" s="25" t="s">
        <v>48</v>
      </c>
      <c r="E27" s="26" t="n">
        <f aca="false">E26*(1-Parameter!$C$29)/12</f>
        <v>267.75</v>
      </c>
    </row>
    <row r="29" customFormat="false" ht="19.5" hidden="false" customHeight="true" outlineLevel="0" collapsed="false">
      <c r="B29" s="7" t="s">
        <v>49</v>
      </c>
      <c r="C29" s="7"/>
      <c r="D29" s="7"/>
      <c r="E29" s="7"/>
    </row>
    <row r="30" customFormat="false" ht="15" hidden="false" customHeight="false" outlineLevel="0" collapsed="false">
      <c r="B30" s="14" t="s">
        <v>27</v>
      </c>
      <c r="C30" s="16" t="s">
        <v>50</v>
      </c>
      <c r="D30" s="15" t="s">
        <v>51</v>
      </c>
      <c r="E30" s="16" t="s">
        <v>30</v>
      </c>
    </row>
    <row r="31" customFormat="false" ht="15" hidden="false" customHeight="false" outlineLevel="0" collapsed="false">
      <c r="B31" s="17" t="s">
        <v>52</v>
      </c>
      <c r="C31" s="27" t="n">
        <f aca="false">E21</f>
        <v>8050</v>
      </c>
      <c r="D31" s="28" t="n">
        <f aca="false">Parameter!C8</f>
        <v>0.053</v>
      </c>
      <c r="E31" s="20" t="n">
        <f aca="false">E21*Parameter!C8</f>
        <v>426.65</v>
      </c>
    </row>
    <row r="32" customFormat="false" ht="15" hidden="false" customHeight="false" outlineLevel="0" collapsed="false">
      <c r="B32" s="17" t="s">
        <v>53</v>
      </c>
      <c r="C32" s="27" t="n">
        <f aca="false">MIN(E21,Parameter!C10/12)</f>
        <v>8050</v>
      </c>
      <c r="D32" s="28" t="n">
        <f aca="false">Parameter!C9</f>
        <v>0.011</v>
      </c>
      <c r="E32" s="20" t="n">
        <f aca="false">MIN(E21,Parameter!C10/12)*Parameter!C9</f>
        <v>88.55</v>
      </c>
    </row>
    <row r="33" customFormat="false" ht="15" hidden="false" customHeight="false" outlineLevel="0" collapsed="false">
      <c r="B33" s="17" t="s">
        <v>54</v>
      </c>
      <c r="C33" s="27" t="n">
        <f aca="false">E21</f>
        <v>8050</v>
      </c>
      <c r="D33" s="28" t="n">
        <f aca="false">Parameter!C11</f>
        <v>0.013</v>
      </c>
      <c r="E33" s="20" t="n">
        <f aca="false">E21*Parameter!C11</f>
        <v>104.65</v>
      </c>
    </row>
    <row r="34" customFormat="false" ht="15" hidden="false" customHeight="false" outlineLevel="0" collapsed="false">
      <c r="B34" s="17" t="s">
        <v>55</v>
      </c>
      <c r="C34" s="27" t="n">
        <f aca="false">C26/12</f>
        <v>5355</v>
      </c>
      <c r="D34" s="28" t="n">
        <f aca="false">E25*Parameter!C29</f>
        <v>0.05</v>
      </c>
      <c r="E34" s="20" t="n">
        <f aca="false">C27</f>
        <v>267.75</v>
      </c>
    </row>
    <row r="35" customFormat="false" ht="15" hidden="false" customHeight="false" outlineLevel="0" collapsed="false">
      <c r="B35" s="17" t="s">
        <v>56</v>
      </c>
      <c r="C35" s="27" t="n">
        <f aca="false">E21</f>
        <v>8050</v>
      </c>
      <c r="D35" s="28" t="n">
        <v>0</v>
      </c>
      <c r="E35" s="20" t="n">
        <f aca="false">E21*0</f>
        <v>0</v>
      </c>
    </row>
    <row r="36" customFormat="false" ht="15" hidden="false" customHeight="false" outlineLevel="0" collapsed="false">
      <c r="B36" s="17" t="s">
        <v>57</v>
      </c>
      <c r="C36" s="27" t="n">
        <f aca="false">E21</f>
        <v>8050</v>
      </c>
      <c r="D36" s="28" t="n">
        <f aca="false">Parameter!C12</f>
        <v>0</v>
      </c>
      <c r="E36" s="20" t="n">
        <f aca="false">E21*Parameter!C12</f>
        <v>0</v>
      </c>
    </row>
    <row r="37" customFormat="false" ht="15" hidden="false" customHeight="false" outlineLevel="0" collapsed="false">
      <c r="B37" s="21" t="s">
        <v>58</v>
      </c>
      <c r="C37" s="22"/>
      <c r="D37" s="22"/>
      <c r="E37" s="23" t="n">
        <f aca="false">SUM(E31:E36)</f>
        <v>887.6</v>
      </c>
    </row>
    <row r="39" customFormat="false" ht="19.5" hidden="false" customHeight="true" outlineLevel="0" collapsed="false">
      <c r="B39" s="7" t="s">
        <v>59</v>
      </c>
      <c r="C39" s="7"/>
      <c r="D39" s="7"/>
      <c r="E39" s="7"/>
    </row>
    <row r="40" customFormat="false" ht="15" hidden="false" customHeight="false" outlineLevel="0" collapsed="false">
      <c r="B40" s="14" t="s">
        <v>27</v>
      </c>
      <c r="C40" s="16"/>
      <c r="D40" s="15"/>
      <c r="E40" s="16" t="s">
        <v>30</v>
      </c>
    </row>
    <row r="41" customFormat="false" ht="15" hidden="false" customHeight="false" outlineLevel="0" collapsed="false">
      <c r="B41" s="17" t="s">
        <v>60</v>
      </c>
      <c r="C41" s="29"/>
      <c r="D41" s="29"/>
      <c r="E41" s="19" t="n">
        <v>300</v>
      </c>
    </row>
    <row r="42" customFormat="false" ht="15" hidden="false" customHeight="false" outlineLevel="0" collapsed="false">
      <c r="B42" s="17" t="s">
        <v>61</v>
      </c>
      <c r="C42" s="29"/>
      <c r="D42" s="29"/>
      <c r="E42" s="19" t="n">
        <v>200</v>
      </c>
    </row>
    <row r="43" customFormat="false" ht="15" hidden="false" customHeight="false" outlineLevel="0" collapsed="false">
      <c r="B43" s="21" t="s">
        <v>62</v>
      </c>
      <c r="C43" s="22"/>
      <c r="D43" s="22"/>
      <c r="E43" s="23" t="n">
        <f aca="false">SUM(E41:E42)</f>
        <v>500</v>
      </c>
    </row>
    <row r="45" customFormat="false" ht="21.75" hidden="false" customHeight="true" outlineLevel="0" collapsed="false">
      <c r="B45" s="30" t="s">
        <v>63</v>
      </c>
      <c r="C45" s="30"/>
      <c r="D45" s="31" t="n">
        <f aca="false">MROUND(E21-E37+E43,0.05)</f>
        <v>7662.4</v>
      </c>
      <c r="E45" s="31"/>
    </row>
    <row r="46" customFormat="false" ht="15.75" hidden="false" customHeight="true" outlineLevel="0" collapsed="false">
      <c r="B46" s="30"/>
      <c r="C46" s="30"/>
      <c r="D46" s="31"/>
      <c r="E46" s="31"/>
    </row>
    <row r="48" customFormat="false" ht="19.5" hidden="false" customHeight="true" outlineLevel="0" collapsed="false">
      <c r="B48" s="7" t="s">
        <v>64</v>
      </c>
      <c r="C48" s="7"/>
      <c r="D48" s="7"/>
      <c r="E48" s="7"/>
    </row>
    <row r="49" customFormat="false" ht="15" hidden="false" customHeight="false" outlineLevel="0" collapsed="false">
      <c r="B49" s="14" t="s">
        <v>27</v>
      </c>
      <c r="C49" s="16" t="s">
        <v>50</v>
      </c>
      <c r="D49" s="15" t="s">
        <v>51</v>
      </c>
      <c r="E49" s="16" t="s">
        <v>30</v>
      </c>
    </row>
    <row r="50" customFormat="false" ht="15" hidden="false" customHeight="false" outlineLevel="0" collapsed="false">
      <c r="B50" s="17" t="s">
        <v>52</v>
      </c>
      <c r="C50" s="27" t="n">
        <f aca="false">E21</f>
        <v>8050</v>
      </c>
      <c r="D50" s="28" t="n">
        <f aca="false">Parameter!C16</f>
        <v>0.053</v>
      </c>
      <c r="E50" s="20" t="n">
        <f aca="false">E21*Parameter!C16</f>
        <v>426.65</v>
      </c>
    </row>
    <row r="51" customFormat="false" ht="15" hidden="false" customHeight="false" outlineLevel="0" collapsed="false">
      <c r="B51" s="17" t="s">
        <v>53</v>
      </c>
      <c r="C51" s="27" t="n">
        <f aca="false">MIN(E21,Parameter!C10/12)</f>
        <v>8050</v>
      </c>
      <c r="D51" s="28" t="n">
        <f aca="false">Parameter!C17</f>
        <v>0.011</v>
      </c>
      <c r="E51" s="20" t="n">
        <f aca="false">MIN(E21,Parameter!C10/12)*Parameter!C17</f>
        <v>88.55</v>
      </c>
    </row>
    <row r="52" customFormat="false" ht="15" hidden="false" customHeight="false" outlineLevel="0" collapsed="false">
      <c r="B52" s="17" t="s">
        <v>65</v>
      </c>
      <c r="C52" s="27" t="n">
        <f aca="false">E21</f>
        <v>8050</v>
      </c>
      <c r="D52" s="28" t="n">
        <f aca="false">Parameter!C18</f>
        <v>0.008</v>
      </c>
      <c r="E52" s="20" t="n">
        <f aca="false">E21*Parameter!C18</f>
        <v>64.4</v>
      </c>
    </row>
    <row r="53" customFormat="false" ht="15" hidden="false" customHeight="false" outlineLevel="0" collapsed="false">
      <c r="B53" s="17" t="s">
        <v>66</v>
      </c>
      <c r="C53" s="27" t="n">
        <f aca="false">E21</f>
        <v>8050</v>
      </c>
      <c r="D53" s="28" t="n">
        <f aca="false">Parameter!C19</f>
        <v>0.015</v>
      </c>
      <c r="E53" s="20" t="n">
        <f aca="false">E21*Parameter!C19</f>
        <v>120.75</v>
      </c>
    </row>
    <row r="54" customFormat="false" ht="15" hidden="false" customHeight="false" outlineLevel="0" collapsed="false">
      <c r="B54" s="17" t="s">
        <v>67</v>
      </c>
      <c r="C54" s="27" t="n">
        <f aca="false">E21</f>
        <v>8050</v>
      </c>
      <c r="D54" s="28" t="n">
        <f aca="false">Parameter!C20</f>
        <v>0.001</v>
      </c>
      <c r="E54" s="20" t="n">
        <f aca="false">E21*Parameter!C20</f>
        <v>8.05</v>
      </c>
    </row>
    <row r="55" customFormat="false" ht="15" hidden="false" customHeight="false" outlineLevel="0" collapsed="false">
      <c r="B55" s="17" t="s">
        <v>55</v>
      </c>
      <c r="C55" s="27" t="n">
        <f aca="false">C26/12</f>
        <v>5355</v>
      </c>
      <c r="D55" s="28" t="n">
        <f aca="false">E25*(1-Parameter!C29)</f>
        <v>0.05</v>
      </c>
      <c r="E55" s="20" t="n">
        <f aca="false">E27</f>
        <v>267.75</v>
      </c>
    </row>
    <row r="56" customFormat="false" ht="15" hidden="false" customHeight="false" outlineLevel="0" collapsed="false">
      <c r="B56" s="21" t="s">
        <v>68</v>
      </c>
      <c r="C56" s="22"/>
      <c r="D56" s="22"/>
      <c r="E56" s="23" t="n">
        <f aca="false">SUM(E50:E55)</f>
        <v>976.15</v>
      </c>
    </row>
    <row r="57" customFormat="false" ht="15" hidden="false" customHeight="false" outlineLevel="0" collapsed="false">
      <c r="B57" s="32" t="s">
        <v>69</v>
      </c>
      <c r="C57" s="33"/>
      <c r="D57" s="33"/>
      <c r="E57" s="34" t="n">
        <f aca="false">E21+E56</f>
        <v>9026.15</v>
      </c>
    </row>
    <row r="59" customFormat="false" ht="15" hidden="false" customHeight="true" outlineLevel="0" collapsed="false">
      <c r="B59" s="35" t="s">
        <v>70</v>
      </c>
      <c r="C59" s="35"/>
      <c r="D59" s="35"/>
      <c r="E59" s="35"/>
    </row>
    <row r="60" customFormat="false" ht="15" hidden="false" customHeight="false" outlineLevel="0" collapsed="false">
      <c r="B60" s="35"/>
      <c r="C60" s="35"/>
      <c r="D60" s="35"/>
      <c r="E60" s="35"/>
    </row>
    <row r="62" customFormat="false" ht="15" hidden="false" customHeight="false" outlineLevel="0" collapsed="false">
      <c r="B62" s="36" t="s">
        <v>71</v>
      </c>
      <c r="C62" s="36"/>
      <c r="D62" s="36" t="s">
        <v>72</v>
      </c>
      <c r="E62" s="36"/>
    </row>
  </sheetData>
  <mergeCells count="16">
    <mergeCell ref="B2:B3"/>
    <mergeCell ref="D2:E2"/>
    <mergeCell ref="D3:E3"/>
    <mergeCell ref="B4:E4"/>
    <mergeCell ref="B6:C6"/>
    <mergeCell ref="D6:E6"/>
    <mergeCell ref="B15:E15"/>
    <mergeCell ref="B23:E23"/>
    <mergeCell ref="B29:E29"/>
    <mergeCell ref="B39:E39"/>
    <mergeCell ref="B45:C46"/>
    <mergeCell ref="D45:E46"/>
    <mergeCell ref="B48:E48"/>
    <mergeCell ref="B59:E60"/>
    <mergeCell ref="B62:C62"/>
    <mergeCell ref="D62:E6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40"/>
    <col collapsed="false" customWidth="true" hidden="false" outlineLevel="0" max="5" min="5" style="0" width="3"/>
  </cols>
  <sheetData>
    <row r="2" customFormat="false" ht="21.75" hidden="false" customHeight="true" outlineLevel="0" collapsed="false">
      <c r="B2" s="37" t="s">
        <v>1</v>
      </c>
      <c r="D2" s="38" t="s">
        <v>73</v>
      </c>
    </row>
    <row r="3" customFormat="false" ht="15" hidden="false" customHeight="false" outlineLevel="0" collapsed="false">
      <c r="B3" s="4" t="s">
        <v>74</v>
      </c>
      <c r="D3" s="39" t="s">
        <v>75</v>
      </c>
    </row>
    <row r="4" customFormat="false" ht="3" hidden="false" customHeight="true" outlineLevel="0" collapsed="false">
      <c r="B4" s="6"/>
      <c r="C4" s="6"/>
      <c r="D4" s="6"/>
    </row>
    <row r="6" customFormat="false" ht="19.5" hidden="false" customHeight="true" outlineLevel="0" collapsed="false">
      <c r="B6" s="7" t="s">
        <v>76</v>
      </c>
      <c r="C6" s="7"/>
      <c r="D6" s="7"/>
    </row>
    <row r="7" customFormat="false" ht="15" hidden="false" customHeight="false" outlineLevel="0" collapsed="false">
      <c r="B7" s="40" t="s">
        <v>27</v>
      </c>
      <c r="C7" s="41" t="s">
        <v>42</v>
      </c>
      <c r="D7" s="40" t="s">
        <v>77</v>
      </c>
    </row>
    <row r="8" customFormat="false" ht="15" hidden="false" customHeight="false" outlineLevel="0" collapsed="false">
      <c r="B8" s="42" t="s">
        <v>52</v>
      </c>
      <c r="C8" s="43" t="n">
        <v>0.053</v>
      </c>
      <c r="D8" s="44" t="s">
        <v>78</v>
      </c>
    </row>
    <row r="9" customFormat="false" ht="15" hidden="false" customHeight="false" outlineLevel="0" collapsed="false">
      <c r="B9" s="42" t="s">
        <v>79</v>
      </c>
      <c r="C9" s="43" t="n">
        <v>0.011</v>
      </c>
      <c r="D9" s="44" t="s">
        <v>80</v>
      </c>
    </row>
    <row r="10" customFormat="false" ht="15" hidden="false" customHeight="false" outlineLevel="0" collapsed="false">
      <c r="B10" s="42" t="s">
        <v>81</v>
      </c>
      <c r="C10" s="45" t="n">
        <v>148200</v>
      </c>
      <c r="D10" s="44" t="s">
        <v>82</v>
      </c>
    </row>
    <row r="11" customFormat="false" ht="15" hidden="false" customHeight="false" outlineLevel="0" collapsed="false">
      <c r="B11" s="42" t="s">
        <v>54</v>
      </c>
      <c r="C11" s="43" t="n">
        <v>0.013</v>
      </c>
      <c r="D11" s="44" t="s">
        <v>83</v>
      </c>
    </row>
    <row r="12" customFormat="false" ht="15" hidden="false" customHeight="false" outlineLevel="0" collapsed="false">
      <c r="B12" s="42" t="s">
        <v>57</v>
      </c>
      <c r="C12" s="43" t="n">
        <v>0</v>
      </c>
      <c r="D12" s="44" t="s">
        <v>84</v>
      </c>
    </row>
    <row r="14" customFormat="false" ht="19.5" hidden="false" customHeight="true" outlineLevel="0" collapsed="false">
      <c r="B14" s="7" t="s">
        <v>85</v>
      </c>
      <c r="C14" s="7"/>
      <c r="D14" s="7"/>
    </row>
    <row r="15" customFormat="false" ht="15" hidden="false" customHeight="false" outlineLevel="0" collapsed="false">
      <c r="B15" s="40" t="s">
        <v>27</v>
      </c>
      <c r="C15" s="41" t="s">
        <v>42</v>
      </c>
      <c r="D15" s="40" t="s">
        <v>77</v>
      </c>
    </row>
    <row r="16" customFormat="false" ht="15" hidden="false" customHeight="false" outlineLevel="0" collapsed="false">
      <c r="B16" s="42" t="s">
        <v>52</v>
      </c>
      <c r="C16" s="43" t="n">
        <v>0.053</v>
      </c>
      <c r="D16" s="44" t="s">
        <v>86</v>
      </c>
    </row>
    <row r="17" customFormat="false" ht="15" hidden="false" customHeight="false" outlineLevel="0" collapsed="false">
      <c r="B17" s="42" t="s">
        <v>79</v>
      </c>
      <c r="C17" s="43" t="n">
        <v>0.011</v>
      </c>
      <c r="D17" s="44" t="s">
        <v>86</v>
      </c>
    </row>
    <row r="18" customFormat="false" ht="15" hidden="false" customHeight="false" outlineLevel="0" collapsed="false">
      <c r="B18" s="42" t="s">
        <v>65</v>
      </c>
      <c r="C18" s="43" t="n">
        <v>0.008</v>
      </c>
      <c r="D18" s="44" t="s">
        <v>87</v>
      </c>
    </row>
    <row r="19" customFormat="false" ht="15" hidden="false" customHeight="false" outlineLevel="0" collapsed="false">
      <c r="B19" s="42" t="s">
        <v>88</v>
      </c>
      <c r="C19" s="43" t="n">
        <v>0.015</v>
      </c>
      <c r="D19" s="44" t="s">
        <v>89</v>
      </c>
    </row>
    <row r="20" customFormat="false" ht="15" hidden="false" customHeight="false" outlineLevel="0" collapsed="false">
      <c r="B20" s="42" t="s">
        <v>67</v>
      </c>
      <c r="C20" s="43" t="n">
        <v>0.001</v>
      </c>
      <c r="D20" s="44" t="s">
        <v>90</v>
      </c>
    </row>
    <row r="22" customFormat="false" ht="19.5" hidden="false" customHeight="true" outlineLevel="0" collapsed="false">
      <c r="B22" s="7" t="s">
        <v>91</v>
      </c>
      <c r="C22" s="7"/>
      <c r="D22" s="7"/>
    </row>
    <row r="23" customFormat="false" ht="15" hidden="false" customHeight="false" outlineLevel="0" collapsed="false">
      <c r="B23" s="40" t="s">
        <v>27</v>
      </c>
      <c r="C23" s="41" t="s">
        <v>42</v>
      </c>
      <c r="D23" s="40" t="s">
        <v>77</v>
      </c>
    </row>
    <row r="24" customFormat="false" ht="15" hidden="false" customHeight="false" outlineLevel="0" collapsed="false">
      <c r="B24" s="42" t="s">
        <v>92</v>
      </c>
      <c r="C24" s="45" t="n">
        <v>26460</v>
      </c>
      <c r="D24" s="44" t="s">
        <v>93</v>
      </c>
    </row>
    <row r="25" customFormat="false" ht="15" hidden="false" customHeight="false" outlineLevel="0" collapsed="false">
      <c r="B25" s="42" t="s">
        <v>94</v>
      </c>
      <c r="C25" s="45" t="n">
        <v>22680</v>
      </c>
      <c r="D25" s="44" t="s">
        <v>95</v>
      </c>
    </row>
    <row r="26" customFormat="false" ht="15" hidden="false" customHeight="false" outlineLevel="0" collapsed="false">
      <c r="B26" s="42" t="s">
        <v>96</v>
      </c>
      <c r="C26" s="45" t="n">
        <v>90720</v>
      </c>
      <c r="D26" s="44" t="s">
        <v>97</v>
      </c>
    </row>
    <row r="27" customFormat="false" ht="15" hidden="false" customHeight="false" outlineLevel="0" collapsed="false">
      <c r="B27" s="42" t="s">
        <v>98</v>
      </c>
      <c r="C27" s="45" t="n">
        <v>64260</v>
      </c>
      <c r="D27" s="44" t="s">
        <v>99</v>
      </c>
    </row>
    <row r="28" customFormat="false" ht="15" hidden="false" customHeight="false" outlineLevel="0" collapsed="false">
      <c r="B28" s="42" t="s">
        <v>100</v>
      </c>
      <c r="C28" s="45" t="n">
        <v>3780</v>
      </c>
      <c r="D28" s="44" t="s">
        <v>101</v>
      </c>
    </row>
    <row r="29" customFormat="false" ht="15" hidden="false" customHeight="false" outlineLevel="0" collapsed="false">
      <c r="B29" s="42" t="s">
        <v>102</v>
      </c>
      <c r="C29" s="43" t="n">
        <v>0.5</v>
      </c>
      <c r="D29" s="44" t="s">
        <v>103</v>
      </c>
    </row>
    <row r="31" customFormat="false" ht="19.5" hidden="false" customHeight="true" outlineLevel="0" collapsed="false">
      <c r="B31" s="7" t="s">
        <v>104</v>
      </c>
      <c r="C31" s="7"/>
      <c r="D31" s="7"/>
    </row>
    <row r="32" customFormat="false" ht="15" hidden="false" customHeight="false" outlineLevel="0" collapsed="false">
      <c r="B32" s="41" t="s">
        <v>105</v>
      </c>
      <c r="C32" s="41" t="s">
        <v>106</v>
      </c>
      <c r="D32" s="40" t="s">
        <v>107</v>
      </c>
    </row>
    <row r="33" customFormat="false" ht="15" hidden="false" customHeight="false" outlineLevel="0" collapsed="false">
      <c r="B33" s="46" t="n">
        <v>0</v>
      </c>
      <c r="C33" s="43" t="n">
        <v>0</v>
      </c>
      <c r="D33" s="8" t="s">
        <v>108</v>
      </c>
    </row>
    <row r="34" customFormat="false" ht="15" hidden="false" customHeight="false" outlineLevel="0" collapsed="false">
      <c r="B34" s="46" t="n">
        <v>25</v>
      </c>
      <c r="C34" s="43" t="n">
        <v>0.07</v>
      </c>
      <c r="D34" s="8" t="s">
        <v>109</v>
      </c>
    </row>
    <row r="35" customFormat="false" ht="15" hidden="false" customHeight="false" outlineLevel="0" collapsed="false">
      <c r="B35" s="46" t="n">
        <v>35</v>
      </c>
      <c r="C35" s="43" t="n">
        <v>0.1</v>
      </c>
      <c r="D35" s="8" t="s">
        <v>110</v>
      </c>
    </row>
    <row r="36" customFormat="false" ht="15" hidden="false" customHeight="false" outlineLevel="0" collapsed="false">
      <c r="B36" s="46" t="n">
        <v>45</v>
      </c>
      <c r="C36" s="43" t="n">
        <v>0.15</v>
      </c>
      <c r="D36" s="8" t="s">
        <v>111</v>
      </c>
    </row>
    <row r="37" customFormat="false" ht="15" hidden="false" customHeight="false" outlineLevel="0" collapsed="false">
      <c r="B37" s="46" t="n">
        <v>55</v>
      </c>
      <c r="C37" s="43" t="n">
        <v>0.18</v>
      </c>
      <c r="D37" s="8" t="s">
        <v>112</v>
      </c>
    </row>
    <row r="39" customFormat="false" ht="15" hidden="false" customHeight="true" outlineLevel="0" collapsed="false">
      <c r="B39" s="47" t="s">
        <v>113</v>
      </c>
      <c r="C39" s="47"/>
      <c r="D39" s="47"/>
    </row>
    <row r="40" customFormat="false" ht="15" hidden="false" customHeight="false" outlineLevel="0" collapsed="false">
      <c r="B40" s="47"/>
      <c r="C40" s="47"/>
      <c r="D40" s="47"/>
    </row>
  </sheetData>
  <mergeCells count="6">
    <mergeCell ref="B4:D4"/>
    <mergeCell ref="B6:D6"/>
    <mergeCell ref="B14:D14"/>
    <mergeCell ref="B22:D22"/>
    <mergeCell ref="B31:D31"/>
    <mergeCell ref="B39:D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2026-08-15T11:31:16Z</dcterms:created>
  <dc:creator>openpyxl</dc:creator>
  <dc:description/>
  <dc:language>en-US</dc:language>
  <cp:lastModifiedBy/>
  <dcterms:modified xsi:type="dcterms:W3CDTF">2026-08-15T11:31:16Z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