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5FE641CD-9314-4AA9-9E36-2F3F4F6A2FE3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Lohnabrechnung" sheetId="1" r:id="rId1"/>
    <sheet name="Parameter" sheetId="2" r:id="rId2"/>
  </sheets>
  <definedNames>
    <definedName name="_xlnm.Print_Area" localSheetId="0">Lohnabrechnung!$A$1:$G$68</definedName>
    <definedName name="_xlnm.Print_Area" localSheetId="1">Parameter!$A$1:$G$35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9" i="2" l="1"/>
  <c r="F28" i="2"/>
  <c r="F27" i="2"/>
  <c r="F26" i="2"/>
  <c r="F25" i="2"/>
  <c r="F58" i="1"/>
  <c r="F59" i="1" s="1"/>
  <c r="F57" i="1"/>
  <c r="F56" i="1"/>
  <c r="D51" i="1"/>
  <c r="D50" i="1"/>
  <c r="D48" i="1"/>
  <c r="D47" i="1"/>
  <c r="D46" i="1"/>
  <c r="D34" i="1"/>
  <c r="D33" i="1"/>
  <c r="D32" i="1"/>
  <c r="D31" i="1"/>
  <c r="E27" i="1"/>
  <c r="F27" i="1" s="1"/>
  <c r="F40" i="1" s="1"/>
  <c r="F23" i="1"/>
  <c r="F22" i="1"/>
  <c r="F26" i="1" s="1"/>
  <c r="F17" i="1"/>
  <c r="F60" i="1" s="1"/>
  <c r="F61" i="1" s="1"/>
  <c r="E34" i="1" l="1"/>
  <c r="F34" i="1" s="1"/>
  <c r="E47" i="1"/>
  <c r="E32" i="1"/>
  <c r="F32" i="1" s="1"/>
  <c r="E48" i="1"/>
  <c r="F48" i="1" s="1"/>
  <c r="E33" i="1"/>
  <c r="E46" i="1"/>
  <c r="F46" i="1" s="1"/>
  <c r="E31" i="1"/>
  <c r="E36" i="1"/>
  <c r="F36" i="1" s="1"/>
  <c r="E51" i="1"/>
  <c r="F51" i="1" s="1"/>
  <c r="E50" i="1"/>
  <c r="F50" i="1" s="1"/>
  <c r="F33" i="1"/>
  <c r="E49" i="1"/>
  <c r="E35" i="1"/>
  <c r="F31" i="1"/>
  <c r="F47" i="1"/>
  <c r="D49" i="1"/>
  <c r="F49" i="1" s="1"/>
  <c r="D35" i="1"/>
  <c r="F35" i="1" s="1"/>
  <c r="F37" i="1" l="1"/>
  <c r="F39" i="1" s="1"/>
  <c r="E42" i="1" s="1"/>
  <c r="F52" i="1"/>
  <c r="F53" i="1" s="1"/>
</calcChain>
</file>

<file path=xl/sharedStrings.xml><?xml version="1.0" encoding="utf-8"?>
<sst xmlns="http://schemas.openxmlformats.org/spreadsheetml/2006/main" count="127" uniqueCount="119">
  <si>
    <t>Alpstein Solutions GmbH</t>
  </si>
  <si>
    <t>Bahnhofstrasse 24 · 8001 Zürich</t>
  </si>
  <si>
    <t>CHE-142.508.361 MWST · +41 44 512 60 00</t>
  </si>
  <si>
    <t>Abrechnungsmonat</t>
  </si>
  <si>
    <t>Januar</t>
  </si>
  <si>
    <t>Abrechnungsjahr</t>
  </si>
  <si>
    <t>Ausbezahlt am</t>
  </si>
  <si>
    <t>Währung</t>
  </si>
  <si>
    <t>CHF</t>
  </si>
  <si>
    <t xml:space="preserve">  ARBEITGEBER</t>
  </si>
  <si>
    <t xml:space="preserve">  ARBEITNEHMER</t>
  </si>
  <si>
    <t>Adresse</t>
  </si>
  <si>
    <t>Bahnhofstrasse 24</t>
  </si>
  <si>
    <t>Name</t>
  </si>
  <si>
    <t>Sofia Brunner</t>
  </si>
  <si>
    <t>PLZ / Ort</t>
  </si>
  <si>
    <t>8001 Zürich</t>
  </si>
  <si>
    <t>Personal-Nr.</t>
  </si>
  <si>
    <t>MA-0426</t>
  </si>
  <si>
    <t>UID-Nummer</t>
  </si>
  <si>
    <t>CHE-142.508.361</t>
  </si>
  <si>
    <t>AHV-Nr.</t>
  </si>
  <si>
    <t>756.1847.5039.62</t>
  </si>
  <si>
    <t>Ausgleichskasse</t>
  </si>
  <si>
    <t>AK Zürich · 071.320</t>
  </si>
  <si>
    <t>Geburtsdatum</t>
  </si>
  <si>
    <t>Kontaktperson</t>
  </si>
  <si>
    <t>Personaldienst</t>
  </si>
  <si>
    <t>Funktion</t>
  </si>
  <si>
    <t>Sachbearbeiterin</t>
  </si>
  <si>
    <t>Zahlungsart</t>
  </si>
  <si>
    <t>Banküberweisung</t>
  </si>
  <si>
    <t>IBAN</t>
  </si>
  <si>
    <t>CH93 0076 2011 6238 5295 7</t>
  </si>
  <si>
    <t>Pensum</t>
  </si>
  <si>
    <t>100 %</t>
  </si>
  <si>
    <t>BVG-Alter</t>
  </si>
  <si>
    <t xml:space="preserve">  BRUTTOLOHN</t>
  </si>
  <si>
    <t xml:space="preserve">  Bezeichnung</t>
  </si>
  <si>
    <t>Menge</t>
  </si>
  <si>
    <t>Ansatz</t>
  </si>
  <si>
    <t>Betrag</t>
  </si>
  <si>
    <t xml:space="preserve">   Monatslohn (Grundlohn)</t>
  </si>
  <si>
    <t xml:space="preserve">   13. Monatslohn (anteilig 1/12)</t>
  </si>
  <si>
    <t xml:space="preserve">   Überstunden</t>
  </si>
  <si>
    <t xml:space="preserve">   Funktions-/Schichtzulage</t>
  </si>
  <si>
    <t xml:space="preserve">   Ferien-/Feiertagsentschädigung</t>
  </si>
  <si>
    <t xml:space="preserve">   Bruttolohn (AHV-pflichtig)</t>
  </si>
  <si>
    <t xml:space="preserve">   Kinderzulagen (nicht AHV-pflichtig)</t>
  </si>
  <si>
    <t xml:space="preserve">  ABZÜGE (Arbeitnehmer)</t>
  </si>
  <si>
    <t>Satz</t>
  </si>
  <si>
    <t>Basis</t>
  </si>
  <si>
    <t xml:space="preserve">   AHV / IV / EO</t>
  </si>
  <si>
    <t xml:space="preserve">   ALV (Arbeitslosenversicherung)</t>
  </si>
  <si>
    <t xml:space="preserve">   NBU (Nichtberufsunfall)</t>
  </si>
  <si>
    <t xml:space="preserve">   KTG (Krankentaggeld)</t>
  </si>
  <si>
    <t xml:space="preserve">   BVG (Pensionskasse, Altersgutschrift)</t>
  </si>
  <si>
    <t xml:space="preserve">   Quellensteuer (nur bei QST-Pflicht)</t>
  </si>
  <si>
    <t xml:space="preserve">   Total Abzüge</t>
  </si>
  <si>
    <t xml:space="preserve">   Nettolohn (Brutto − Abzüge)</t>
  </si>
  <si>
    <t xml:space="preserve">   + Kinderzulagen</t>
  </si>
  <si>
    <t xml:space="preserve">   + Spesen (steuerfrei, Pauschale)</t>
  </si>
  <si>
    <t xml:space="preserve">   AUSZAHLUNGSBETRAG</t>
  </si>
  <si>
    <t xml:space="preserve">  ARBEITGEBERBEITRÄGE (informativ)</t>
  </si>
  <si>
    <t xml:space="preserve">   ALV</t>
  </si>
  <si>
    <t xml:space="preserve">   BU (Berufsunfall)</t>
  </si>
  <si>
    <t xml:space="preserve">   BVG (Arbeitgeber-Anteil)</t>
  </si>
  <si>
    <t xml:space="preserve">   FAK (Familienausgleichskasse)</t>
  </si>
  <si>
    <t xml:space="preserve">   Verwaltungskosten</t>
  </si>
  <si>
    <t xml:space="preserve">   Total Arbeitgeberbeiträge</t>
  </si>
  <si>
    <t xml:space="preserve">   Arbeitgeber-Gesamtkosten (Brutto + Zulagen + Beiträge)</t>
  </si>
  <si>
    <t xml:space="preserve">  BVG-BERECHNUNG (Grundlage 2. Säule)</t>
  </si>
  <si>
    <t xml:space="preserve">   Massgebender Jahreslohn (Grundlohn × 13)</t>
  </si>
  <si>
    <t xml:space="preserve">   − Koordinationsabzug</t>
  </si>
  <si>
    <t xml:space="preserve">   = Koordinierter Lohn (pro Jahr)</t>
  </si>
  <si>
    <t xml:space="preserve">   Koordinierter Lohn (pro Monat)</t>
  </si>
  <si>
    <t xml:space="preserve">   BVG-Alter</t>
  </si>
  <si>
    <t xml:space="preserve">   Altersgutschrift-Satz (Arbeitnehmer-Anteil)</t>
  </si>
  <si>
    <t>Gemäss OR Art. 323b ist dem Arbeitnehmer bei jeder Lohnzahlung eine schriftliche, nachvollziehbare Abrechnung auszuhändigen. Sätze und Grenzwerte: Stand 2026.</t>
  </si>
  <si>
    <t>Legende:  Blau hinterlegte Felder sind Eingabefelder (Stammdaten, Monatslohn, Überstunden, Zulagen, Anzahl Kinder, Quellensteuersatz, Spesen). Alle übrigen Werte werden automatisch berechnet.</t>
  </si>
  <si>
    <t>Generische Vorlage ohne Gewähr – keine Lohn- oder Rechtsberatung. NBU-, KTG- und BVG-Sätze sowie Familienzulagen sind Richtwerte und richten sich nach Betrieb, Pensionskasse und Kanton.</t>
  </si>
  <si>
    <t>Ort / Datum</t>
  </si>
  <si>
    <t>_______________________</t>
  </si>
  <si>
    <t>Unterschrift Arbeitgeber</t>
  </si>
  <si>
    <t>Berechnungsgrundlagen · Stand 2026</t>
  </si>
  <si>
    <t>Alle Sätze und Grenzwerte sind hier zentral hinterlegt. Die Lohnabrechnung greift auf diese Zellen zu.</t>
  </si>
  <si>
    <t xml:space="preserve">  Sozialversicherungen</t>
  </si>
  <si>
    <t>AHV / IV / EO – Arbeitnehmer</t>
  </si>
  <si>
    <t>AHV / IV / EO – Arbeitgeber</t>
  </si>
  <si>
    <t>ALV – Arbeitnehmer</t>
  </si>
  <si>
    <t>ALV – Arbeitgeber</t>
  </si>
  <si>
    <t>ALV – Höchstlohn pro Jahr</t>
  </si>
  <si>
    <t>NBU Nichtberufsunfall – Arbeitnehmer</t>
  </si>
  <si>
    <t>BU Berufsunfall – Arbeitgeber</t>
  </si>
  <si>
    <t>KTG Krankentaggeld – Arbeitnehmer</t>
  </si>
  <si>
    <t>FAK Familienausgleichskasse – Arbeitgeber</t>
  </si>
  <si>
    <t>Verwaltungskosten – Arbeitgeber</t>
  </si>
  <si>
    <t xml:space="preserve">  Berufliche Vorsorge (BVG)</t>
  </si>
  <si>
    <t>Eintrittsschwelle pro Jahr</t>
  </si>
  <si>
    <t>Koordinationsabzug pro Jahr</t>
  </si>
  <si>
    <t>Oberer Grenzbetrag pro Jahr</t>
  </si>
  <si>
    <t>Min. koordinierter Lohn pro Jahr</t>
  </si>
  <si>
    <t>Max. koordinierter Lohn pro Jahr</t>
  </si>
  <si>
    <t xml:space="preserve">  BVG-Altersgutschriften</t>
  </si>
  <si>
    <t>Altersgruppe</t>
  </si>
  <si>
    <t>von</t>
  </si>
  <si>
    <t>Gesamtsatz</t>
  </si>
  <si>
    <t>bis</t>
  </si>
  <si>
    <t>AN-Anteil (½)</t>
  </si>
  <si>
    <t>25 – 34 Jahre</t>
  </si>
  <si>
    <t>35 – 44 Jahre</t>
  </si>
  <si>
    <t>45 – 54 Jahre</t>
  </si>
  <si>
    <t>55 – 65 Jahre</t>
  </si>
  <si>
    <t>unter 25 Jahre</t>
  </si>
  <si>
    <t xml:space="preserve">  Familienzulagen (Richtwerte, kantonal)</t>
  </si>
  <si>
    <t>Kinderzulage pro Kind / Monat</t>
  </si>
  <si>
    <t>Ausbildungszulage / Monat</t>
  </si>
  <si>
    <t>Richtwerte für eine generische Vorlage. Massgebend sind Arbeitsvertrag, Pensionskassenreglement und kantonale Regelungen. NBU-, KTG- und BVG-Sätze variieren je Betrieb und Kasse.</t>
  </si>
  <si>
    <t>LOHNABRECHNUNG
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</si>
</sst>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CHF&quot;"/>
  </numFmts>
  <fonts count="23" x14ac:knownFonts="1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b/>
      <sz val="18"/>
      <color rgb="FFFFFFFF"/>
      <name val="Calibri"/>
      <charset val="1"/>
    </font>
    <font>
      <sz val="9"/>
      <color rgb="FFD8E4E6"/>
      <name val="Calibri"/>
      <charset val="1"/>
    </font>
    <font>
      <b/>
      <sz val="9.5"/>
      <color rgb="FF13454F"/>
      <name val="Calibri"/>
      <charset val="1"/>
    </font>
    <font>
      <sz val="10"/>
      <color rgb="FF1F4E79"/>
      <name val="Calibri"/>
      <charset val="1"/>
    </font>
    <font>
      <sz val="10"/>
      <color rgb="FF1E2B2E"/>
      <name val="Calibri"/>
      <charset val="1"/>
    </font>
    <font>
      <b/>
      <sz val="10.5"/>
      <color rgb="FFFFFFFF"/>
      <name val="Calibri"/>
      <charset val="1"/>
    </font>
    <font>
      <sz val="9.5"/>
      <color rgb="FF5C6F72"/>
      <name val="Calibri"/>
      <charset val="1"/>
    </font>
    <font>
      <b/>
      <sz val="10"/>
      <color rgb="FF13454F"/>
      <name val="Calibri"/>
      <charset val="1"/>
    </font>
    <font>
      <b/>
      <sz val="11"/>
      <color rgb="FFFFFFFF"/>
      <name val="Calibri"/>
      <charset val="1"/>
    </font>
    <font>
      <b/>
      <sz val="10.5"/>
      <color rgb="FF1E2B2E"/>
      <name val="Calibri"/>
      <charset val="1"/>
    </font>
    <font>
      <b/>
      <sz val="10.5"/>
      <color rgb="FF13454F"/>
      <name val="Calibri"/>
      <charset val="1"/>
    </font>
    <font>
      <b/>
      <sz val="10"/>
      <color rgb="FF1E2B2E"/>
      <name val="Calibri"/>
      <charset val="1"/>
    </font>
    <font>
      <b/>
      <sz val="13"/>
      <color rgb="FFFFFFFF"/>
      <name val="Calibri"/>
      <charset val="1"/>
    </font>
    <font>
      <sz val="8.5"/>
      <color rgb="FF5C6F72"/>
      <name val="Calibri"/>
      <charset val="1"/>
    </font>
    <font>
      <i/>
      <sz val="8.5"/>
      <color rgb="FF13454F"/>
      <name val="Calibri"/>
      <charset val="1"/>
    </font>
    <font>
      <i/>
      <sz val="8"/>
      <color rgb="FF5C6F72"/>
      <name val="Calibri"/>
      <charset val="1"/>
    </font>
    <font>
      <sz val="9"/>
      <color rgb="FF5C6F72"/>
      <name val="Calibri"/>
      <charset val="1"/>
    </font>
    <font>
      <b/>
      <sz val="15"/>
      <color rgb="FF13454F"/>
      <name val="Calibri"/>
      <charset val="1"/>
    </font>
    <font>
      <i/>
      <sz val="9"/>
      <color rgb="FF5C6F72"/>
      <name val="Calibri"/>
      <charset val="1"/>
    </font>
    <font>
      <b/>
      <sz val="9.5"/>
      <color rgb="FFFFFFFF"/>
      <name val="Calibri"/>
      <charset val="1"/>
    </font>
    <font>
      <i/>
      <sz val="8.5"/>
      <color rgb="FF5C6F72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3454F"/>
        <bgColor rgb="FF1F4E79"/>
      </patternFill>
    </fill>
    <fill>
      <patternFill patternType="solid">
        <fgColor rgb="FFC29A45"/>
        <bgColor rgb="FFFF9900"/>
      </patternFill>
    </fill>
    <fill>
      <patternFill patternType="solid">
        <fgColor rgb="FFFBF3DC"/>
        <bgColor rgb="FFF5F9F9"/>
      </patternFill>
    </fill>
    <fill>
      <patternFill patternType="solid">
        <fgColor rgb="FF1C6273"/>
        <bgColor rgb="FF1F4E79"/>
      </patternFill>
    </fill>
    <fill>
      <patternFill patternType="solid">
        <fgColor rgb="FFE9F0F1"/>
        <bgColor rgb="FFE3EAEB"/>
      </patternFill>
    </fill>
    <fill>
      <patternFill patternType="solid">
        <fgColor rgb="FFF5F9F9"/>
        <bgColor rgb="FFFFFFFF"/>
      </patternFill>
    </fill>
  </fills>
  <borders count="5">
    <border>
      <left/>
      <right/>
      <top/>
      <bottom/>
      <diagonal/>
    </border>
    <border>
      <left style="thin">
        <color rgb="FFCBD7D9"/>
      </left>
      <right style="thin">
        <color rgb="FFCBD7D9"/>
      </right>
      <top style="thin">
        <color rgb="FFCBD7D9"/>
      </top>
      <bottom style="thin">
        <color rgb="FFCBD7D9"/>
      </bottom>
      <diagonal/>
    </border>
    <border>
      <left/>
      <right/>
      <top/>
      <bottom style="thin">
        <color rgb="FFE3EAEB"/>
      </bottom>
      <diagonal/>
    </border>
    <border>
      <left style="medium">
        <color rgb="FFC29A45"/>
      </left>
      <right style="medium">
        <color rgb="FFC29A45"/>
      </right>
      <top style="medium">
        <color rgb="FFC29A45"/>
      </top>
      <bottom style="medium">
        <color rgb="FFC29A45"/>
      </bottom>
      <diagonal/>
    </border>
    <border>
      <left/>
      <right/>
      <top/>
      <bottom style="thin">
        <color rgb="FFCBD7D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5" fillId="0" borderId="0" xfId="0" applyFont="1" applyAlignment="1">
      <alignment vertical="top" wrapText="1"/>
    </xf>
    <xf numFmtId="0" fontId="13" fillId="7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5" fontId="1" fillId="2" borderId="3" xfId="0" applyNumberFormat="1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0" fillId="3" borderId="0" xfId="0" applyFill="1"/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" fontId="5" fillId="4" borderId="1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shrinkToFit="1"/>
    </xf>
    <xf numFmtId="0" fontId="9" fillId="0" borderId="2" xfId="0" applyFont="1" applyBorder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0" fillId="7" borderId="0" xfId="0" applyFill="1"/>
    <xf numFmtId="165" fontId="6" fillId="7" borderId="0" xfId="0" applyNumberFormat="1" applyFont="1" applyFill="1" applyAlignment="1">
      <alignment horizontal="right" vertical="center"/>
    </xf>
    <xf numFmtId="4" fontId="5" fillId="4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12" fillId="6" borderId="0" xfId="0" applyNumberFormat="1" applyFont="1" applyFill="1" applyAlignment="1">
      <alignment horizontal="right" vertical="center"/>
    </xf>
    <xf numFmtId="1" fontId="5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6" fillId="7" borderId="0" xfId="0" applyNumberFormat="1" applyFont="1" applyFill="1" applyAlignment="1">
      <alignment horizontal="center" vertical="center"/>
    </xf>
    <xf numFmtId="10" fontId="5" fillId="4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9" fillId="7" borderId="0" xfId="0" applyNumberFormat="1" applyFont="1" applyFill="1" applyAlignment="1">
      <alignment horizontal="right" vertical="center"/>
    </xf>
    <xf numFmtId="1" fontId="6" fillId="7" borderId="0" xfId="0" applyNumberFormat="1" applyFont="1" applyFill="1" applyAlignment="1">
      <alignment horizontal="right" vertical="center"/>
    </xf>
    <xf numFmtId="10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0" fillId="0" borderId="4" xfId="0" applyBorder="1"/>
    <xf numFmtId="10" fontId="9" fillId="4" borderId="1" xfId="0" applyNumberFormat="1" applyFont="1" applyFill="1" applyBorder="1" applyAlignment="1">
      <alignment horizontal="right" vertical="center"/>
    </xf>
    <xf numFmtId="165" fontId="9" fillId="4" borderId="1" xfId="0" applyNumberFormat="1" applyFont="1" applyFill="1" applyBorder="1" applyAlignment="1">
      <alignment horizontal="right" vertical="center"/>
    </xf>
    <xf numFmtId="0" fontId="21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10" fontId="9" fillId="4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vertical="top" wrapText="1"/>
    </xf>
    <xf numFmtId="0" fontId="2" fillId="2" borderId="0" xfId="0" applyFont="1" applyFill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6273"/>
      <rgbColor rgb="FFC0C0C0"/>
      <rgbColor rgb="FF808080"/>
      <rgbColor rgb="FF9999FF"/>
      <rgbColor rgb="FF993366"/>
      <rgbColor rgb="FFFBF3DC"/>
      <rgbColor rgb="FFE9F0F1"/>
      <rgbColor rgb="FF660066"/>
      <rgbColor rgb="FFFF8080"/>
      <rgbColor rgb="FF0066CC"/>
      <rgbColor rgb="FFCBD7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AEB"/>
      <rgbColor rgb="FFD8E4E6"/>
      <rgbColor rgb="FFF5F9F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F72"/>
      <rgbColor rgb="FFC29A45"/>
      <rgbColor rgb="FF13454F"/>
      <rgbColor rgb="FF339966"/>
      <rgbColor rgb="FF003300"/>
      <rgbColor rgb="FF333300"/>
      <rgbColor rgb="FF993300"/>
      <rgbColor rgb="FF993366"/>
      <rgbColor rgb="FF1F4E79"/>
      <rgbColor rgb="FF1E2B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68"/>
  <sheetViews>
    <sheetView showGridLines="0" tabSelected="1" zoomScaleNormal="100" workbookViewId="0">
      <pane ySplit="9" topLeftCell="A10" activePane="bottomLeft" state="frozen"/>
      <selection pane="bottomLeft" activeCell="R67" sqref="R67"/>
    </sheetView>
  </sheetViews>
  <sheetFormatPr baseColWidth="10" defaultColWidth="8.7109375" defaultRowHeight="15" x14ac:dyDescent="0.25"/>
  <cols>
    <col min="1" max="1" width="2.42578125" customWidth="1"/>
    <col min="2" max="2" width="20" customWidth="1"/>
    <col min="3" max="3" width="19" customWidth="1"/>
    <col min="4" max="4" width="12" customWidth="1"/>
    <col min="5" max="5" width="14" customWidth="1"/>
    <col min="6" max="6" width="21" customWidth="1"/>
    <col min="7" max="7" width="2.42578125" customWidth="1"/>
  </cols>
  <sheetData>
    <row r="2" spans="2:6" ht="18" customHeight="1" x14ac:dyDescent="0.25">
      <c r="B2" s="15" t="s">
        <v>0</v>
      </c>
      <c r="C2" s="16"/>
      <c r="D2" s="16"/>
      <c r="E2" s="62" t="s">
        <v>118</v>
      </c>
      <c r="F2" s="14"/>
    </row>
    <row r="3" spans="2:6" ht="18" customHeight="1" x14ac:dyDescent="0.25">
      <c r="B3" s="17" t="s">
        <v>1</v>
      </c>
      <c r="C3" s="16"/>
      <c r="D3" s="16"/>
      <c r="E3" s="14"/>
      <c r="F3" s="14"/>
    </row>
    <row r="4" spans="2:6" ht="18" customHeight="1" x14ac:dyDescent="0.25">
      <c r="B4" s="17" t="s">
        <v>2</v>
      </c>
      <c r="C4" s="16"/>
      <c r="D4" s="16"/>
      <c r="E4" s="14"/>
      <c r="F4" s="14"/>
    </row>
    <row r="5" spans="2:6" ht="4.5" customHeight="1" x14ac:dyDescent="0.25">
      <c r="B5" s="13"/>
      <c r="C5" s="13"/>
      <c r="D5" s="13"/>
      <c r="E5" s="13"/>
      <c r="F5" s="13"/>
    </row>
    <row r="6" spans="2:6" ht="6" customHeight="1" x14ac:dyDescent="0.25"/>
    <row r="7" spans="2:6" x14ac:dyDescent="0.25">
      <c r="B7" s="18" t="s">
        <v>3</v>
      </c>
      <c r="C7" s="19" t="s">
        <v>4</v>
      </c>
      <c r="E7" s="18" t="s">
        <v>5</v>
      </c>
      <c r="F7" s="20">
        <v>2026</v>
      </c>
    </row>
    <row r="8" spans="2:6" x14ac:dyDescent="0.25">
      <c r="B8" s="18" t="s">
        <v>6</v>
      </c>
      <c r="C8" s="21">
        <v>46047</v>
      </c>
      <c r="E8" s="18" t="s">
        <v>7</v>
      </c>
      <c r="F8" s="22" t="s">
        <v>8</v>
      </c>
    </row>
    <row r="9" spans="2:6" ht="6" customHeight="1" x14ac:dyDescent="0.25"/>
    <row r="10" spans="2:6" ht="18.75" customHeight="1" x14ac:dyDescent="0.25">
      <c r="B10" s="12" t="s">
        <v>9</v>
      </c>
      <c r="C10" s="12"/>
      <c r="E10" s="12" t="s">
        <v>10</v>
      </c>
      <c r="F10" s="12"/>
    </row>
    <row r="11" spans="2:6" x14ac:dyDescent="0.25">
      <c r="B11" s="23" t="s">
        <v>11</v>
      </c>
      <c r="C11" s="24" t="s">
        <v>12</v>
      </c>
      <c r="E11" s="23" t="s">
        <v>13</v>
      </c>
      <c r="F11" s="24" t="s">
        <v>14</v>
      </c>
    </row>
    <row r="12" spans="2:6" x14ac:dyDescent="0.25">
      <c r="B12" s="23" t="s">
        <v>15</v>
      </c>
      <c r="C12" s="24" t="s">
        <v>16</v>
      </c>
      <c r="E12" s="23" t="s">
        <v>17</v>
      </c>
      <c r="F12" s="24" t="s">
        <v>18</v>
      </c>
    </row>
    <row r="13" spans="2:6" x14ac:dyDescent="0.25">
      <c r="B13" s="23" t="s">
        <v>19</v>
      </c>
      <c r="C13" s="24" t="s">
        <v>20</v>
      </c>
      <c r="E13" s="23" t="s">
        <v>21</v>
      </c>
      <c r="F13" s="24" t="s">
        <v>22</v>
      </c>
    </row>
    <row r="14" spans="2:6" x14ac:dyDescent="0.25">
      <c r="B14" s="23" t="s">
        <v>23</v>
      </c>
      <c r="C14" s="24" t="s">
        <v>24</v>
      </c>
      <c r="E14" s="23" t="s">
        <v>25</v>
      </c>
      <c r="F14" s="25">
        <v>30755</v>
      </c>
    </row>
    <row r="15" spans="2:6" x14ac:dyDescent="0.25">
      <c r="B15" s="23" t="s">
        <v>26</v>
      </c>
      <c r="C15" s="24" t="s">
        <v>27</v>
      </c>
      <c r="E15" s="23" t="s">
        <v>28</v>
      </c>
      <c r="F15" s="24" t="s">
        <v>29</v>
      </c>
    </row>
    <row r="16" spans="2:6" x14ac:dyDescent="0.25">
      <c r="B16" s="23" t="s">
        <v>30</v>
      </c>
      <c r="C16" s="24" t="s">
        <v>31</v>
      </c>
      <c r="E16" s="23" t="s">
        <v>32</v>
      </c>
      <c r="F16" s="26" t="s">
        <v>33</v>
      </c>
    </row>
    <row r="17" spans="2:6" x14ac:dyDescent="0.25">
      <c r="B17" s="23" t="s">
        <v>34</v>
      </c>
      <c r="C17" s="24" t="s">
        <v>35</v>
      </c>
      <c r="E17" s="23" t="s">
        <v>36</v>
      </c>
      <c r="F17" s="27">
        <f>F7-YEAR(F14)</f>
        <v>42</v>
      </c>
    </row>
    <row r="18" spans="2:6" ht="7.5" customHeight="1" x14ac:dyDescent="0.25"/>
    <row r="19" spans="2:6" ht="21" customHeight="1" x14ac:dyDescent="0.25">
      <c r="B19" s="11" t="s">
        <v>37</v>
      </c>
      <c r="C19" s="11"/>
      <c r="D19" s="11"/>
      <c r="E19" s="11"/>
      <c r="F19" s="11"/>
    </row>
    <row r="20" spans="2:6" ht="16.5" customHeight="1" x14ac:dyDescent="0.25">
      <c r="B20" s="10" t="s">
        <v>38</v>
      </c>
      <c r="C20" s="10"/>
      <c r="D20" s="28" t="s">
        <v>39</v>
      </c>
      <c r="E20" s="29" t="s">
        <v>40</v>
      </c>
      <c r="F20" s="29" t="s">
        <v>41</v>
      </c>
    </row>
    <row r="21" spans="2:6" x14ac:dyDescent="0.25">
      <c r="B21" s="9" t="s">
        <v>42</v>
      </c>
      <c r="C21" s="9"/>
      <c r="F21" s="30">
        <v>6500</v>
      </c>
    </row>
    <row r="22" spans="2:6" x14ac:dyDescent="0.25">
      <c r="B22" s="8" t="s">
        <v>43</v>
      </c>
      <c r="C22" s="8"/>
      <c r="D22" s="31"/>
      <c r="E22" s="31"/>
      <c r="F22" s="32">
        <f>F21/12</f>
        <v>541.66666666666663</v>
      </c>
    </row>
    <row r="23" spans="2:6" x14ac:dyDescent="0.25">
      <c r="B23" s="9" t="s">
        <v>44</v>
      </c>
      <c r="C23" s="9"/>
      <c r="D23" s="33">
        <v>6.5</v>
      </c>
      <c r="E23" s="30">
        <v>46.15</v>
      </c>
      <c r="F23" s="34">
        <f>D23*E23</f>
        <v>299.97499999999997</v>
      </c>
    </row>
    <row r="24" spans="2:6" x14ac:dyDescent="0.25">
      <c r="B24" s="8" t="s">
        <v>45</v>
      </c>
      <c r="C24" s="8"/>
      <c r="D24" s="31"/>
      <c r="E24" s="31"/>
      <c r="F24" s="30">
        <v>150</v>
      </c>
    </row>
    <row r="25" spans="2:6" x14ac:dyDescent="0.25">
      <c r="B25" s="9" t="s">
        <v>46</v>
      </c>
      <c r="C25" s="9"/>
      <c r="F25" s="30">
        <v>0</v>
      </c>
    </row>
    <row r="26" spans="2:6" ht="18.75" customHeight="1" x14ac:dyDescent="0.25">
      <c r="B26" s="7" t="s">
        <v>47</v>
      </c>
      <c r="C26" s="7"/>
      <c r="D26" s="7"/>
      <c r="E26" s="7"/>
      <c r="F26" s="35">
        <f>SUM(F21:F25)</f>
        <v>7491.6416666666673</v>
      </c>
    </row>
    <row r="27" spans="2:6" x14ac:dyDescent="0.25">
      <c r="B27" s="8" t="s">
        <v>48</v>
      </c>
      <c r="C27" s="8"/>
      <c r="D27" s="36">
        <v>1</v>
      </c>
      <c r="E27" s="32">
        <f>Parameter!$D$32</f>
        <v>200</v>
      </c>
      <c r="F27" s="32">
        <f>D27*E27</f>
        <v>200</v>
      </c>
    </row>
    <row r="28" spans="2:6" ht="7.5" customHeight="1" x14ac:dyDescent="0.25"/>
    <row r="29" spans="2:6" ht="21" customHeight="1" x14ac:dyDescent="0.25">
      <c r="B29" s="11" t="s">
        <v>49</v>
      </c>
      <c r="C29" s="11"/>
      <c r="D29" s="11"/>
      <c r="E29" s="11"/>
      <c r="F29" s="11"/>
    </row>
    <row r="30" spans="2:6" ht="16.5" customHeight="1" x14ac:dyDescent="0.25">
      <c r="B30" s="10" t="s">
        <v>38</v>
      </c>
      <c r="C30" s="10"/>
      <c r="D30" s="28" t="s">
        <v>50</v>
      </c>
      <c r="E30" s="29" t="s">
        <v>51</v>
      </c>
      <c r="F30" s="29" t="s">
        <v>41</v>
      </c>
    </row>
    <row r="31" spans="2:6" x14ac:dyDescent="0.25">
      <c r="B31" s="9" t="s">
        <v>52</v>
      </c>
      <c r="C31" s="9"/>
      <c r="D31" s="37">
        <f>Parameter!$D$5</f>
        <v>5.2999999999999999E-2</v>
      </c>
      <c r="E31" s="34">
        <f>$F$26</f>
        <v>7491.6416666666673</v>
      </c>
      <c r="F31" s="34">
        <f t="shared" ref="F31:F36" si="0">D31*E31</f>
        <v>397.05700833333339</v>
      </c>
    </row>
    <row r="32" spans="2:6" x14ac:dyDescent="0.25">
      <c r="B32" s="8" t="s">
        <v>53</v>
      </c>
      <c r="C32" s="8"/>
      <c r="D32" s="38">
        <f>Parameter!$D$7</f>
        <v>1.0999999999999999E-2</v>
      </c>
      <c r="E32" s="32">
        <f>MIN($F$26,Parameter!$D$9/12)</f>
        <v>7491.6416666666673</v>
      </c>
      <c r="F32" s="32">
        <f t="shared" si="0"/>
        <v>82.408058333333329</v>
      </c>
    </row>
    <row r="33" spans="2:6" x14ac:dyDescent="0.25">
      <c r="B33" s="9" t="s">
        <v>54</v>
      </c>
      <c r="C33" s="9"/>
      <c r="D33" s="37">
        <f>Parameter!$D$10</f>
        <v>1.4E-2</v>
      </c>
      <c r="E33" s="34">
        <f>MIN($F$26,Parameter!$D$9/12)</f>
        <v>7491.6416666666673</v>
      </c>
      <c r="F33" s="34">
        <f t="shared" si="0"/>
        <v>104.88298333333334</v>
      </c>
    </row>
    <row r="34" spans="2:6" x14ac:dyDescent="0.25">
      <c r="B34" s="8" t="s">
        <v>55</v>
      </c>
      <c r="C34" s="8"/>
      <c r="D34" s="38">
        <f>Parameter!$D$12</f>
        <v>8.0000000000000002E-3</v>
      </c>
      <c r="E34" s="32">
        <f>$F$26</f>
        <v>7491.6416666666673</v>
      </c>
      <c r="F34" s="32">
        <f t="shared" si="0"/>
        <v>59.933133333333338</v>
      </c>
    </row>
    <row r="35" spans="2:6" x14ac:dyDescent="0.25">
      <c r="B35" s="9" t="s">
        <v>56</v>
      </c>
      <c r="C35" s="9"/>
      <c r="D35" s="37">
        <f>$F$61</f>
        <v>0.05</v>
      </c>
      <c r="E35" s="34">
        <f>$F$59</f>
        <v>4836.666666666667</v>
      </c>
      <c r="F35" s="34">
        <f t="shared" si="0"/>
        <v>241.83333333333337</v>
      </c>
    </row>
    <row r="36" spans="2:6" x14ac:dyDescent="0.25">
      <c r="B36" s="8" t="s">
        <v>57</v>
      </c>
      <c r="C36" s="8"/>
      <c r="D36" s="39">
        <v>0</v>
      </c>
      <c r="E36" s="32">
        <f>$F$26</f>
        <v>7491.6416666666673</v>
      </c>
      <c r="F36" s="32">
        <f t="shared" si="0"/>
        <v>0</v>
      </c>
    </row>
    <row r="37" spans="2:6" ht="18.75" customHeight="1" x14ac:dyDescent="0.25">
      <c r="B37" s="7" t="s">
        <v>58</v>
      </c>
      <c r="C37" s="7"/>
      <c r="D37" s="7"/>
      <c r="E37" s="7"/>
      <c r="F37" s="35">
        <f>SUM(F31:F36)</f>
        <v>886.11451666666676</v>
      </c>
    </row>
    <row r="38" spans="2:6" ht="7.5" customHeight="1" x14ac:dyDescent="0.25"/>
    <row r="39" spans="2:6" x14ac:dyDescent="0.25">
      <c r="B39" s="6" t="s">
        <v>59</v>
      </c>
      <c r="C39" s="6"/>
      <c r="F39" s="40">
        <f>F26-F37</f>
        <v>6605.5271500000008</v>
      </c>
    </row>
    <row r="40" spans="2:6" x14ac:dyDescent="0.25">
      <c r="B40" s="8" t="s">
        <v>60</v>
      </c>
      <c r="C40" s="8"/>
      <c r="D40" s="31"/>
      <c r="E40" s="31"/>
      <c r="F40" s="32">
        <f>F27</f>
        <v>200</v>
      </c>
    </row>
    <row r="41" spans="2:6" x14ac:dyDescent="0.25">
      <c r="B41" s="9" t="s">
        <v>61</v>
      </c>
      <c r="C41" s="9"/>
      <c r="F41" s="30">
        <v>120</v>
      </c>
    </row>
    <row r="42" spans="2:6" ht="30" customHeight="1" x14ac:dyDescent="0.25">
      <c r="B42" s="5" t="s">
        <v>62</v>
      </c>
      <c r="C42" s="5"/>
      <c r="D42" s="5"/>
      <c r="E42" s="4">
        <f>F39+F40+F41</f>
        <v>6925.5271500000008</v>
      </c>
      <c r="F42" s="4"/>
    </row>
    <row r="43" spans="2:6" ht="9.75" customHeight="1" x14ac:dyDescent="0.25"/>
    <row r="44" spans="2:6" ht="21" customHeight="1" x14ac:dyDescent="0.25">
      <c r="B44" s="11" t="s">
        <v>63</v>
      </c>
      <c r="C44" s="11"/>
      <c r="D44" s="11"/>
      <c r="E44" s="11"/>
      <c r="F44" s="11"/>
    </row>
    <row r="45" spans="2:6" ht="16.5" customHeight="1" x14ac:dyDescent="0.25">
      <c r="B45" s="10" t="s">
        <v>38</v>
      </c>
      <c r="C45" s="10"/>
      <c r="D45" s="28" t="s">
        <v>50</v>
      </c>
      <c r="E45" s="29" t="s">
        <v>51</v>
      </c>
      <c r="F45" s="29" t="s">
        <v>41</v>
      </c>
    </row>
    <row r="46" spans="2:6" x14ac:dyDescent="0.25">
      <c r="B46" s="9" t="s">
        <v>52</v>
      </c>
      <c r="C46" s="9"/>
      <c r="D46" s="37">
        <f>Parameter!$D$6</f>
        <v>5.2999999999999999E-2</v>
      </c>
      <c r="E46" s="34">
        <f>$F$26</f>
        <v>7491.6416666666673</v>
      </c>
      <c r="F46" s="34">
        <f t="shared" ref="F46:F51" si="1">D46*E46</f>
        <v>397.05700833333339</v>
      </c>
    </row>
    <row r="47" spans="2:6" x14ac:dyDescent="0.25">
      <c r="B47" s="8" t="s">
        <v>64</v>
      </c>
      <c r="C47" s="8"/>
      <c r="D47" s="38">
        <f>Parameter!$D$8</f>
        <v>1.0999999999999999E-2</v>
      </c>
      <c r="E47" s="32">
        <f>MIN($F$26,Parameter!$D$9/12)</f>
        <v>7491.6416666666673</v>
      </c>
      <c r="F47" s="32">
        <f t="shared" si="1"/>
        <v>82.408058333333329</v>
      </c>
    </row>
    <row r="48" spans="2:6" x14ac:dyDescent="0.25">
      <c r="B48" s="9" t="s">
        <v>65</v>
      </c>
      <c r="C48" s="9"/>
      <c r="D48" s="37">
        <f>Parameter!$D$11</f>
        <v>5.0000000000000001E-3</v>
      </c>
      <c r="E48" s="34">
        <f>MIN($F$26,Parameter!$D$9/12)</f>
        <v>7491.6416666666673</v>
      </c>
      <c r="F48" s="34">
        <f t="shared" si="1"/>
        <v>37.458208333333339</v>
      </c>
    </row>
    <row r="49" spans="2:6" x14ac:dyDescent="0.25">
      <c r="B49" s="8" t="s">
        <v>66</v>
      </c>
      <c r="C49" s="8"/>
      <c r="D49" s="38">
        <f>$F$61</f>
        <v>0.05</v>
      </c>
      <c r="E49" s="32">
        <f>$F$59</f>
        <v>4836.666666666667</v>
      </c>
      <c r="F49" s="32">
        <f t="shared" si="1"/>
        <v>241.83333333333337</v>
      </c>
    </row>
    <row r="50" spans="2:6" x14ac:dyDescent="0.25">
      <c r="B50" s="9" t="s">
        <v>67</v>
      </c>
      <c r="C50" s="9"/>
      <c r="D50" s="37">
        <f>Parameter!$D$13</f>
        <v>1.7000000000000001E-2</v>
      </c>
      <c r="E50" s="34">
        <f>$F$26</f>
        <v>7491.6416666666673</v>
      </c>
      <c r="F50" s="34">
        <f t="shared" si="1"/>
        <v>127.35790833333336</v>
      </c>
    </row>
    <row r="51" spans="2:6" x14ac:dyDescent="0.25">
      <c r="B51" s="8" t="s">
        <v>68</v>
      </c>
      <c r="C51" s="8"/>
      <c r="D51" s="38">
        <f>Parameter!$D$14</f>
        <v>3.0000000000000001E-3</v>
      </c>
      <c r="E51" s="32">
        <f>$F$26</f>
        <v>7491.6416666666673</v>
      </c>
      <c r="F51" s="32">
        <f t="shared" si="1"/>
        <v>22.474925000000002</v>
      </c>
    </row>
    <row r="52" spans="2:6" ht="18.75" customHeight="1" x14ac:dyDescent="0.25">
      <c r="B52" s="7" t="s">
        <v>69</v>
      </c>
      <c r="C52" s="7"/>
      <c r="D52" s="7"/>
      <c r="E52" s="7"/>
      <c r="F52" s="35">
        <f>SUM(F46:F51)</f>
        <v>908.58944166666674</v>
      </c>
    </row>
    <row r="53" spans="2:6" ht="18.75" customHeight="1" x14ac:dyDescent="0.25">
      <c r="B53" s="3" t="s">
        <v>70</v>
      </c>
      <c r="C53" s="3"/>
      <c r="D53" s="3"/>
      <c r="E53" s="3"/>
      <c r="F53" s="41">
        <f>F26+F27+F52</f>
        <v>8600.2311083333334</v>
      </c>
    </row>
    <row r="54" spans="2:6" ht="9.75" customHeight="1" x14ac:dyDescent="0.25"/>
    <row r="55" spans="2:6" ht="21" customHeight="1" x14ac:dyDescent="0.25">
      <c r="B55" s="11" t="s">
        <v>71</v>
      </c>
      <c r="C55" s="11"/>
      <c r="D55" s="11"/>
      <c r="E55" s="11"/>
      <c r="F55" s="11"/>
    </row>
    <row r="56" spans="2:6" x14ac:dyDescent="0.25">
      <c r="B56" s="8" t="s">
        <v>72</v>
      </c>
      <c r="C56" s="8"/>
      <c r="D56" s="8"/>
      <c r="E56" s="8"/>
      <c r="F56" s="32">
        <f>F21*13</f>
        <v>84500</v>
      </c>
    </row>
    <row r="57" spans="2:6" x14ac:dyDescent="0.25">
      <c r="B57" s="9" t="s">
        <v>73</v>
      </c>
      <c r="C57" s="9"/>
      <c r="D57" s="9"/>
      <c r="E57" s="9"/>
      <c r="F57" s="34">
        <f>Parameter!$D$18</f>
        <v>26460</v>
      </c>
    </row>
    <row r="58" spans="2:6" x14ac:dyDescent="0.25">
      <c r="B58" s="2" t="s">
        <v>74</v>
      </c>
      <c r="C58" s="2"/>
      <c r="D58" s="2"/>
      <c r="E58" s="2"/>
      <c r="F58" s="42">
        <f>IF(F56&lt;Parameter!$D$17,0,MAX(MIN(F56,Parameter!$D$19)-Parameter!$D$18,Parameter!$D$20))</f>
        <v>58040</v>
      </c>
    </row>
    <row r="59" spans="2:6" x14ac:dyDescent="0.25">
      <c r="B59" s="9" t="s">
        <v>75</v>
      </c>
      <c r="C59" s="9"/>
      <c r="D59" s="9"/>
      <c r="E59" s="9"/>
      <c r="F59" s="34">
        <f>F58/12</f>
        <v>4836.666666666667</v>
      </c>
    </row>
    <row r="60" spans="2:6" x14ac:dyDescent="0.25">
      <c r="B60" s="8" t="s">
        <v>76</v>
      </c>
      <c r="C60" s="8"/>
      <c r="D60" s="8"/>
      <c r="E60" s="8"/>
      <c r="F60" s="43">
        <f>F17</f>
        <v>42</v>
      </c>
    </row>
    <row r="61" spans="2:6" x14ac:dyDescent="0.25">
      <c r="B61" s="6" t="s">
        <v>77</v>
      </c>
      <c r="C61" s="6"/>
      <c r="D61" s="6"/>
      <c r="E61" s="6"/>
      <c r="F61" s="44">
        <f>IF(F60&lt;25,0,IF(F60&lt;=34,Parameter!$F$25,IF(F60&lt;=44,Parameter!$F$26,IF(F60&lt;=54,Parameter!$F$27,IF(F60&lt;=65,Parameter!$F$28,0)))))</f>
        <v>0.05</v>
      </c>
    </row>
    <row r="62" spans="2:6" ht="9.75" customHeight="1" x14ac:dyDescent="0.25"/>
    <row r="63" spans="2:6" ht="25.5" customHeight="1" x14ac:dyDescent="0.25">
      <c r="B63" s="1" t="s">
        <v>78</v>
      </c>
      <c r="C63" s="1"/>
      <c r="D63" s="1"/>
      <c r="E63" s="1"/>
      <c r="F63" s="1"/>
    </row>
    <row r="64" spans="2:6" ht="25.5" customHeight="1" x14ac:dyDescent="0.25">
      <c r="B64" s="57" t="s">
        <v>79</v>
      </c>
      <c r="C64" s="57"/>
      <c r="D64" s="57"/>
      <c r="E64" s="57"/>
      <c r="F64" s="57"/>
    </row>
    <row r="65" spans="2:6" ht="24" customHeight="1" x14ac:dyDescent="0.25">
      <c r="B65" s="58" t="s">
        <v>80</v>
      </c>
      <c r="C65" s="58"/>
      <c r="D65" s="58"/>
      <c r="E65" s="58"/>
      <c r="F65" s="58"/>
    </row>
    <row r="66" spans="2:6" ht="13.5" customHeight="1" x14ac:dyDescent="0.25"/>
    <row r="67" spans="2:6" x14ac:dyDescent="0.25">
      <c r="B67" s="45" t="s">
        <v>81</v>
      </c>
      <c r="C67" s="45" t="s">
        <v>82</v>
      </c>
      <c r="E67" s="46" t="s">
        <v>83</v>
      </c>
    </row>
    <row r="68" spans="2:6" x14ac:dyDescent="0.25">
      <c r="B68" s="9"/>
      <c r="C68" s="9"/>
      <c r="E68" s="46" t="s">
        <v>82</v>
      </c>
    </row>
  </sheetData>
  <mergeCells count="48">
    <mergeCell ref="B64:F64"/>
    <mergeCell ref="B65:F65"/>
    <mergeCell ref="B68:C68"/>
    <mergeCell ref="B58:E58"/>
    <mergeCell ref="B59:E59"/>
    <mergeCell ref="B60:E60"/>
    <mergeCell ref="B61:E61"/>
    <mergeCell ref="B63:F63"/>
    <mergeCell ref="B52:E52"/>
    <mergeCell ref="B53:E53"/>
    <mergeCell ref="B55:F55"/>
    <mergeCell ref="B56:E56"/>
    <mergeCell ref="B57:E57"/>
    <mergeCell ref="B47:C47"/>
    <mergeCell ref="B48:C48"/>
    <mergeCell ref="B49:C49"/>
    <mergeCell ref="B50:C50"/>
    <mergeCell ref="B51:C51"/>
    <mergeCell ref="B42:D42"/>
    <mergeCell ref="E42:F42"/>
    <mergeCell ref="B44:F44"/>
    <mergeCell ref="B45:C45"/>
    <mergeCell ref="B46:C46"/>
    <mergeCell ref="B36:C36"/>
    <mergeCell ref="B37:E37"/>
    <mergeCell ref="B39:C39"/>
    <mergeCell ref="B40:C40"/>
    <mergeCell ref="B41:C41"/>
    <mergeCell ref="B31:C31"/>
    <mergeCell ref="B32:C32"/>
    <mergeCell ref="B33:C33"/>
    <mergeCell ref="B34:C34"/>
    <mergeCell ref="B35:C35"/>
    <mergeCell ref="B25:C25"/>
    <mergeCell ref="B26:E26"/>
    <mergeCell ref="B27:C27"/>
    <mergeCell ref="B29:F29"/>
    <mergeCell ref="B30:C30"/>
    <mergeCell ref="B20:C20"/>
    <mergeCell ref="B21:C21"/>
    <mergeCell ref="B22:C22"/>
    <mergeCell ref="B23:C23"/>
    <mergeCell ref="B24:C24"/>
    <mergeCell ref="E2:F4"/>
    <mergeCell ref="B5:F5"/>
    <mergeCell ref="B10:C10"/>
    <mergeCell ref="E10:F10"/>
    <mergeCell ref="B19:F19"/>
  </mergeCells>
  <pageMargins left="0.4" right="0.4" top="0.5" bottom="0.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5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40" customWidth="1"/>
    <col min="3" max="3" width="9" customWidth="1"/>
    <col min="4" max="4" width="15" customWidth="1"/>
    <col min="5" max="5" width="9" customWidth="1"/>
    <col min="6" max="6" width="15" customWidth="1"/>
    <col min="7" max="7" width="2.42578125" customWidth="1"/>
  </cols>
  <sheetData>
    <row r="1" spans="2:6" ht="21.75" customHeight="1" x14ac:dyDescent="0.25">
      <c r="B1" s="59" t="s">
        <v>84</v>
      </c>
      <c r="C1" s="59"/>
      <c r="D1" s="59"/>
      <c r="E1" s="59"/>
      <c r="F1" s="59"/>
    </row>
    <row r="2" spans="2:6" x14ac:dyDescent="0.25">
      <c r="B2" s="60" t="s">
        <v>85</v>
      </c>
      <c r="C2" s="60"/>
      <c r="D2" s="60"/>
      <c r="E2" s="60"/>
      <c r="F2" s="60"/>
    </row>
    <row r="4" spans="2:6" ht="19.5" customHeight="1" x14ac:dyDescent="0.25">
      <c r="B4" s="12" t="s">
        <v>86</v>
      </c>
      <c r="C4" s="12"/>
      <c r="D4" s="12"/>
      <c r="E4" s="12"/>
      <c r="F4" s="12"/>
    </row>
    <row r="5" spans="2:6" x14ac:dyDescent="0.25">
      <c r="B5" s="47" t="s">
        <v>87</v>
      </c>
      <c r="C5" s="48"/>
      <c r="D5" s="49">
        <v>5.2999999999999999E-2</v>
      </c>
    </row>
    <row r="6" spans="2:6" x14ac:dyDescent="0.25">
      <c r="B6" s="47" t="s">
        <v>88</v>
      </c>
      <c r="C6" s="48"/>
      <c r="D6" s="49">
        <v>5.2999999999999999E-2</v>
      </c>
    </row>
    <row r="7" spans="2:6" x14ac:dyDescent="0.25">
      <c r="B7" s="47" t="s">
        <v>89</v>
      </c>
      <c r="C7" s="48"/>
      <c r="D7" s="49">
        <v>1.0999999999999999E-2</v>
      </c>
    </row>
    <row r="8" spans="2:6" x14ac:dyDescent="0.25">
      <c r="B8" s="47" t="s">
        <v>90</v>
      </c>
      <c r="C8" s="48"/>
      <c r="D8" s="49">
        <v>1.0999999999999999E-2</v>
      </c>
    </row>
    <row r="9" spans="2:6" x14ac:dyDescent="0.25">
      <c r="B9" s="47" t="s">
        <v>91</v>
      </c>
      <c r="C9" s="48"/>
      <c r="D9" s="50">
        <v>148200</v>
      </c>
    </row>
    <row r="10" spans="2:6" x14ac:dyDescent="0.25">
      <c r="B10" s="47" t="s">
        <v>92</v>
      </c>
      <c r="C10" s="48"/>
      <c r="D10" s="49">
        <v>1.4E-2</v>
      </c>
    </row>
    <row r="11" spans="2:6" x14ac:dyDescent="0.25">
      <c r="B11" s="47" t="s">
        <v>93</v>
      </c>
      <c r="C11" s="48"/>
      <c r="D11" s="49">
        <v>5.0000000000000001E-3</v>
      </c>
    </row>
    <row r="12" spans="2:6" x14ac:dyDescent="0.25">
      <c r="B12" s="47" t="s">
        <v>94</v>
      </c>
      <c r="C12" s="48"/>
      <c r="D12" s="49">
        <v>8.0000000000000002E-3</v>
      </c>
    </row>
    <row r="13" spans="2:6" x14ac:dyDescent="0.25">
      <c r="B13" s="47" t="s">
        <v>95</v>
      </c>
      <c r="C13" s="48"/>
      <c r="D13" s="49">
        <v>1.7000000000000001E-2</v>
      </c>
    </row>
    <row r="14" spans="2:6" x14ac:dyDescent="0.25">
      <c r="B14" s="47" t="s">
        <v>96</v>
      </c>
      <c r="C14" s="48"/>
      <c r="D14" s="49">
        <v>3.0000000000000001E-3</v>
      </c>
    </row>
    <row r="16" spans="2:6" ht="19.5" customHeight="1" x14ac:dyDescent="0.25">
      <c r="B16" s="12" t="s">
        <v>97</v>
      </c>
      <c r="C16" s="12"/>
      <c r="D16" s="12"/>
      <c r="E16" s="12"/>
      <c r="F16" s="12"/>
    </row>
    <row r="17" spans="2:6" x14ac:dyDescent="0.25">
      <c r="B17" s="47" t="s">
        <v>98</v>
      </c>
      <c r="C17" s="48"/>
      <c r="D17" s="50">
        <v>22680</v>
      </c>
    </row>
    <row r="18" spans="2:6" x14ac:dyDescent="0.25">
      <c r="B18" s="47" t="s">
        <v>99</v>
      </c>
      <c r="C18" s="48"/>
      <c r="D18" s="50">
        <v>26460</v>
      </c>
    </row>
    <row r="19" spans="2:6" x14ac:dyDescent="0.25">
      <c r="B19" s="47" t="s">
        <v>100</v>
      </c>
      <c r="C19" s="48"/>
      <c r="D19" s="50">
        <v>90720</v>
      </c>
    </row>
    <row r="20" spans="2:6" x14ac:dyDescent="0.25">
      <c r="B20" s="47" t="s">
        <v>101</v>
      </c>
      <c r="C20" s="48"/>
      <c r="D20" s="50">
        <v>3780</v>
      </c>
    </row>
    <row r="21" spans="2:6" x14ac:dyDescent="0.25">
      <c r="B21" s="47" t="s">
        <v>102</v>
      </c>
      <c r="C21" s="48"/>
      <c r="D21" s="50">
        <v>64260</v>
      </c>
    </row>
    <row r="23" spans="2:6" ht="19.5" customHeight="1" x14ac:dyDescent="0.25">
      <c r="B23" s="12" t="s">
        <v>103</v>
      </c>
      <c r="C23" s="12"/>
      <c r="D23" s="12"/>
      <c r="E23" s="12"/>
      <c r="F23" s="12"/>
    </row>
    <row r="24" spans="2:6" x14ac:dyDescent="0.25">
      <c r="B24" s="51" t="s">
        <v>104</v>
      </c>
      <c r="C24" s="52" t="s">
        <v>105</v>
      </c>
      <c r="D24" s="52" t="s">
        <v>106</v>
      </c>
      <c r="E24" s="52" t="s">
        <v>107</v>
      </c>
      <c r="F24" s="52" t="s">
        <v>108</v>
      </c>
    </row>
    <row r="25" spans="2:6" x14ac:dyDescent="0.25">
      <c r="B25" s="53" t="s">
        <v>109</v>
      </c>
      <c r="C25" s="54">
        <v>25</v>
      </c>
      <c r="D25" s="55">
        <v>7.0000000000000007E-2</v>
      </c>
      <c r="E25" s="54">
        <v>34</v>
      </c>
      <c r="F25" s="56">
        <f>D25/2</f>
        <v>3.5000000000000003E-2</v>
      </c>
    </row>
    <row r="26" spans="2:6" x14ac:dyDescent="0.25">
      <c r="B26" s="53" t="s">
        <v>110</v>
      </c>
      <c r="C26" s="54">
        <v>35</v>
      </c>
      <c r="D26" s="55">
        <v>0.1</v>
      </c>
      <c r="E26" s="54">
        <v>44</v>
      </c>
      <c r="F26" s="56">
        <f>D26/2</f>
        <v>0.05</v>
      </c>
    </row>
    <row r="27" spans="2:6" x14ac:dyDescent="0.25">
      <c r="B27" s="53" t="s">
        <v>111</v>
      </c>
      <c r="C27" s="54">
        <v>45</v>
      </c>
      <c r="D27" s="55">
        <v>0.15</v>
      </c>
      <c r="E27" s="54">
        <v>54</v>
      </c>
      <c r="F27" s="56">
        <f>D27/2</f>
        <v>7.4999999999999997E-2</v>
      </c>
    </row>
    <row r="28" spans="2:6" x14ac:dyDescent="0.25">
      <c r="B28" s="53" t="s">
        <v>112</v>
      </c>
      <c r="C28" s="54">
        <v>55</v>
      </c>
      <c r="D28" s="55">
        <v>0.18</v>
      </c>
      <c r="E28" s="54">
        <v>65</v>
      </c>
      <c r="F28" s="56">
        <f>D28/2</f>
        <v>0.09</v>
      </c>
    </row>
    <row r="29" spans="2:6" x14ac:dyDescent="0.25">
      <c r="B29" s="53" t="s">
        <v>113</v>
      </c>
      <c r="C29" s="54">
        <v>0</v>
      </c>
      <c r="D29" s="55">
        <v>0</v>
      </c>
      <c r="E29" s="54">
        <v>24</v>
      </c>
      <c r="F29" s="56">
        <f>D29/2</f>
        <v>0</v>
      </c>
    </row>
    <row r="31" spans="2:6" ht="19.5" customHeight="1" x14ac:dyDescent="0.25">
      <c r="B31" s="12" t="s">
        <v>114</v>
      </c>
      <c r="C31" s="12"/>
      <c r="D31" s="12"/>
      <c r="E31" s="12"/>
      <c r="F31" s="12"/>
    </row>
    <row r="32" spans="2:6" x14ac:dyDescent="0.25">
      <c r="B32" s="47" t="s">
        <v>115</v>
      </c>
      <c r="C32" s="48"/>
      <c r="D32" s="50">
        <v>200</v>
      </c>
    </row>
    <row r="33" spans="2:6" x14ac:dyDescent="0.25">
      <c r="B33" s="47" t="s">
        <v>116</v>
      </c>
      <c r="C33" s="48"/>
      <c r="D33" s="50">
        <v>250</v>
      </c>
    </row>
    <row r="35" spans="2:6" ht="30" customHeight="1" x14ac:dyDescent="0.25">
      <c r="B35" s="61" t="s">
        <v>117</v>
      </c>
      <c r="C35" s="61"/>
      <c r="D35" s="61"/>
      <c r="E35" s="61"/>
      <c r="F35" s="61"/>
    </row>
  </sheetData>
  <mergeCells count="7">
    <mergeCell ref="B31:F31"/>
    <mergeCell ref="B35:F35"/>
    <mergeCell ref="B1:F1"/>
    <mergeCell ref="B2:F2"/>
    <mergeCell ref="B4:F4"/>
    <mergeCell ref="B16:F16"/>
    <mergeCell ref="B23:F23"/>
  </mergeCells>
  <pageMargins left="0.5" right="0.5" top="0.6" bottom="0.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Lohnabrechnung</vt:lpstr>
      <vt:lpstr>Parameter</vt:lpstr>
      <vt:lpstr>Lohnabrechnung!Druckbereich</vt:lpstr>
      <vt:lpstr>Parameter!Druckbereich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2026-08-15T16:21:17Z</dcterms:created>
  <dcterms:modified xsi:type="dcterms:W3CDTF">2026-08-18T06:18:44Z</dcterms:modified>
  <dc:language>en-US</dc:language>
</cp:coreProperties>
</file>