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Generador\"/>
    </mc:Choice>
  </mc:AlternateContent>
  <xr:revisionPtr revIDLastSave="0" documentId="13_ncr:1_{A9B5560E-DC83-48FD-85C7-15D2E3B2911C}" xr6:coauthVersionLast="47" xr6:coauthVersionMax="47" xr10:uidLastSave="{00000000-0000-0000-0000-000000000000}"/>
  <bookViews>
    <workbookView xWindow="1035" yWindow="1035" windowWidth="25500" windowHeight="13500" tabRatio="500" xr2:uid="{00000000-000D-0000-FFFF-FFFF00000000}"/>
  </bookViews>
  <sheets>
    <sheet name="Dashboard" sheetId="1" r:id="rId1"/>
    <sheet name="GuV 2026" sheetId="2" r:id="rId2"/>
    <sheet name="Anleitung" sheetId="3" r:id="rId3"/>
  </sheets>
  <definedNames>
    <definedName name="_xlnm.Print_Area" localSheetId="2">Anleitung!$A$1:$D$29</definedName>
    <definedName name="_xlnm.Print_Area" localSheetId="0">Dashboard!$A$1:$S$51</definedName>
    <definedName name="_xlnm.Print_Area" localSheetId="1">'GuV 2026'!$A$1:$Q$36</definedName>
    <definedName name="_xlnm.Print_Titles" localSheetId="1">'GuV 2026'!$1:$6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1" i="2" l="1"/>
  <c r="D31" i="2"/>
  <c r="D32" i="2" s="1"/>
  <c r="P29" i="2"/>
  <c r="N29" i="2"/>
  <c r="M29" i="2"/>
  <c r="L29" i="2"/>
  <c r="K29" i="2"/>
  <c r="J29" i="2"/>
  <c r="I29" i="2"/>
  <c r="H29" i="2"/>
  <c r="G29" i="2"/>
  <c r="F29" i="2"/>
  <c r="E29" i="2"/>
  <c r="D29" i="2"/>
  <c r="C29" i="2"/>
  <c r="O28" i="2"/>
  <c r="Q28" i="2" s="1"/>
  <c r="O27" i="2"/>
  <c r="Q27" i="2" s="1"/>
  <c r="E24" i="2"/>
  <c r="D24" i="2"/>
  <c r="C24" i="2"/>
  <c r="C31" i="2" s="1"/>
  <c r="P22" i="2"/>
  <c r="N22" i="2"/>
  <c r="D50" i="1" s="1"/>
  <c r="M22" i="2"/>
  <c r="D49" i="1" s="1"/>
  <c r="L22" i="2"/>
  <c r="K22" i="2"/>
  <c r="J22" i="2"/>
  <c r="I22" i="2"/>
  <c r="H22" i="2"/>
  <c r="G22" i="2"/>
  <c r="F22" i="2"/>
  <c r="E22" i="2"/>
  <c r="D22" i="2"/>
  <c r="C22" i="2"/>
  <c r="D39" i="1" s="1"/>
  <c r="O21" i="2"/>
  <c r="Q21" i="2" s="1"/>
  <c r="O20" i="2"/>
  <c r="Q20" i="2" s="1"/>
  <c r="O19" i="2"/>
  <c r="Q19" i="2" s="1"/>
  <c r="O18" i="2"/>
  <c r="Q18" i="2" s="1"/>
  <c r="O17" i="2"/>
  <c r="O22" i="2" s="1"/>
  <c r="O16" i="2"/>
  <c r="Q16" i="2" s="1"/>
  <c r="O15" i="2"/>
  <c r="Q15" i="2" s="1"/>
  <c r="O14" i="2"/>
  <c r="Q14" i="2" s="1"/>
  <c r="O13" i="2"/>
  <c r="N14" i="1" s="1"/>
  <c r="P10" i="2"/>
  <c r="P24" i="2" s="1"/>
  <c r="P31" i="2" s="1"/>
  <c r="O10" i="2"/>
  <c r="Q10" i="2" s="1"/>
  <c r="N10" i="2"/>
  <c r="C50" i="1" s="1"/>
  <c r="M10" i="2"/>
  <c r="M24" i="2" s="1"/>
  <c r="L10" i="2"/>
  <c r="L24" i="2" s="1"/>
  <c r="K10" i="2"/>
  <c r="K24" i="2" s="1"/>
  <c r="J10" i="2"/>
  <c r="C46" i="1" s="1"/>
  <c r="I10" i="2"/>
  <c r="I24" i="2" s="1"/>
  <c r="H10" i="2"/>
  <c r="H24" i="2" s="1"/>
  <c r="G10" i="2"/>
  <c r="G24" i="2" s="1"/>
  <c r="F10" i="2"/>
  <c r="F24" i="2" s="1"/>
  <c r="E10" i="2"/>
  <c r="D10" i="2"/>
  <c r="C10" i="2"/>
  <c r="O9" i="2"/>
  <c r="O8" i="2"/>
  <c r="Q8" i="2" s="1"/>
  <c r="C49" i="1"/>
  <c r="D48" i="1"/>
  <c r="C48" i="1"/>
  <c r="D47" i="1"/>
  <c r="C47" i="1"/>
  <c r="D46" i="1"/>
  <c r="D45" i="1"/>
  <c r="D44" i="1"/>
  <c r="D43" i="1"/>
  <c r="D42" i="1"/>
  <c r="E41" i="1"/>
  <c r="D41" i="1"/>
  <c r="C41" i="1"/>
  <c r="E40" i="1"/>
  <c r="D40" i="1"/>
  <c r="C40" i="1"/>
  <c r="C39" i="1"/>
  <c r="B14" i="1"/>
  <c r="N10" i="1"/>
  <c r="F6" i="1"/>
  <c r="B6" i="1"/>
  <c r="C32" i="2" l="1"/>
  <c r="H31" i="2"/>
  <c r="E44" i="1"/>
  <c r="B10" i="1"/>
  <c r="Q22" i="2"/>
  <c r="F31" i="2"/>
  <c r="E42" i="1"/>
  <c r="G31" i="2"/>
  <c r="E43" i="1"/>
  <c r="I31" i="2"/>
  <c r="E45" i="1"/>
  <c r="E47" i="1"/>
  <c r="K31" i="2"/>
  <c r="E48" i="1"/>
  <c r="L31" i="2"/>
  <c r="M31" i="2"/>
  <c r="E49" i="1"/>
  <c r="P34" i="2"/>
  <c r="P32" i="2"/>
  <c r="D34" i="2"/>
  <c r="C44" i="1"/>
  <c r="J24" i="2"/>
  <c r="J14" i="1"/>
  <c r="C45" i="1"/>
  <c r="C43" i="1"/>
  <c r="Q13" i="2"/>
  <c r="F14" i="1"/>
  <c r="Q9" i="2"/>
  <c r="E32" i="2"/>
  <c r="E34" i="2" s="1"/>
  <c r="O24" i="2"/>
  <c r="C42" i="1"/>
  <c r="N24" i="2"/>
  <c r="O29" i="2"/>
  <c r="Q29" i="2" s="1"/>
  <c r="E39" i="1"/>
  <c r="Q17" i="2"/>
  <c r="K32" i="2" l="1"/>
  <c r="K34" i="2"/>
  <c r="M32" i="2"/>
  <c r="M34" i="2" s="1"/>
  <c r="Q24" i="2"/>
  <c r="O31" i="2"/>
  <c r="F10" i="1"/>
  <c r="J6" i="1"/>
  <c r="I32" i="2"/>
  <c r="I34" i="2"/>
  <c r="G32" i="2"/>
  <c r="G34" i="2" s="1"/>
  <c r="F32" i="2"/>
  <c r="J31" i="2"/>
  <c r="E46" i="1"/>
  <c r="H32" i="2"/>
  <c r="H34" i="2"/>
  <c r="L32" i="2"/>
  <c r="L34" i="2" s="1"/>
  <c r="E50" i="1"/>
  <c r="N31" i="2"/>
  <c r="C34" i="2"/>
  <c r="J32" i="2" l="1"/>
  <c r="O32" i="2" s="1"/>
  <c r="N32" i="2"/>
  <c r="N34" i="2" s="1"/>
  <c r="F34" i="2"/>
  <c r="Q31" i="2"/>
  <c r="Q32" i="2" l="1"/>
  <c r="O34" i="2"/>
  <c r="J34" i="2"/>
  <c r="Q34" i="2" l="1"/>
  <c r="N6" i="1"/>
  <c r="J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P4" authorId="0" shapeId="0" xr:uid="{00000000-0006-0000-0100-000001000000}">
      <text>
        <r>
          <rPr>
            <sz val="10"/>
            <rFont val="Arial"/>
            <family val="2"/>
          </rPr>
          <t>Eingabefeld: hier den anzuwendenden Ertragsteuersatz erfassen (z. B. 30 %).</t>
        </r>
      </text>
    </comment>
  </commentList>
</comments>
</file>

<file path=xl/sharedStrings.xml><?xml version="1.0" encoding="utf-8"?>
<sst xmlns="http://schemas.openxmlformats.org/spreadsheetml/2006/main" count="140" uniqueCount="120">
  <si>
    <t>Gesamtkostenverfahren
§ 275 HGB</t>
  </si>
  <si>
    <t>Muster GmbH · Kennzahlenübersicht des Geschäftsjahres 2026</t>
  </si>
  <si>
    <t>UMSATZERLÖSE</t>
  </si>
  <si>
    <t>GESAMTLEISTUNG</t>
  </si>
  <si>
    <t>BETRIEBSERGEBNIS (EBIT)</t>
  </si>
  <si>
    <t>JAHRESÜBERSCHUSS</t>
  </si>
  <si>
    <t>Summe Geschäftsjahr</t>
  </si>
  <si>
    <t>Erträge inkl. sonstige</t>
  </si>
  <si>
    <t>vor Zinsen und Steuern</t>
  </si>
  <si>
    <t>Ergebnis nach Steuern</t>
  </si>
  <si>
    <t>GESAMTAUFWENDUNGEN</t>
  </si>
  <si>
    <t>EBIT-MARGE</t>
  </si>
  <si>
    <t>UMSATZRENDITE</t>
  </si>
  <si>
    <t>Ø MONATSUMSATZ</t>
  </si>
  <si>
    <t>betriebliche Aufwendungen</t>
  </si>
  <si>
    <t>EBIT / Umsatz</t>
  </si>
  <si>
    <t>Jahresüberschuss / Umsatz</t>
  </si>
  <si>
    <t>Durchschnitt pro Monat</t>
  </si>
  <si>
    <t>UMSATZ VORJAHR 2025</t>
  </si>
  <si>
    <t>UMSATZ­WACHSTUM</t>
  </si>
  <si>
    <t>PERSONALQUOTE</t>
  </si>
  <si>
    <t>MATERIALQUOTE</t>
  </si>
  <si>
    <t>Vergleichswert</t>
  </si>
  <si>
    <t>vs. Vorjahr</t>
  </si>
  <si>
    <t>Personalaufwand / Umsatz</t>
  </si>
  <si>
    <t>Materialaufwand / Umsatz</t>
  </si>
  <si>
    <t>Monatsverlauf: Gesamtleistung, Aufwendungen und Betriebsergebnis</t>
  </si>
  <si>
    <t>Datengrundlage des Diagramms</t>
  </si>
  <si>
    <t>Monat</t>
  </si>
  <si>
    <t>Gesamtleistung</t>
  </si>
  <si>
    <t>Aufwendungen</t>
  </si>
  <si>
    <t>Betriebsergebnis</t>
  </si>
  <si>
    <t>Jan</t>
  </si>
  <si>
    <t>Feb</t>
  </si>
  <si>
    <t>Mär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</si>
  <si>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</si>
  <si>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</si>
  <si>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</si>
  <si>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</si>
  <si>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</si>
  <si>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</si>
  <si>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</si>
  <si>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</si>
  <si>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</si>
  <si>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GEWINN- UND VERLUSTRECHNUNG</t>
  </si>
  <si>
    <t>Muster GmbH</t>
  </si>
  <si>
    <t>Geschäftsjahr 2026  ·  Gesamtkostenverfahren (§ 275 Abs. 2 HGB)</t>
  </si>
  <si>
    <t>Musterstraße 12 · 26123 Musterstadt · St.-Nr. 00/000/00000</t>
  </si>
  <si>
    <t>Alle Beträge in Euro (€) · Eingaben nur in den hellen Zeilen · Zwischensummen berechnen sich automatisch</t>
  </si>
  <si>
    <t>Steuersatz (Steuern vom Einkommen und Ertrag):</t>
  </si>
  <si>
    <t>Pos.</t>
  </si>
  <si>
    <t>Position</t>
  </si>
  <si>
    <t>Gesamt 2026</t>
  </si>
  <si>
    <t>Vorjahr 2025</t>
  </si>
  <si>
    <t>% v. Umsatz</t>
  </si>
  <si>
    <t xml:space="preserve">   BETRIEBLICHE ERTRÄGE</t>
  </si>
  <si>
    <t>1</t>
  </si>
  <si>
    <t>Umsatzerlöse</t>
  </si>
  <si>
    <t>2</t>
  </si>
  <si>
    <t>Sonstige betriebliche Erträge</t>
  </si>
  <si>
    <t>Betriebliche Gesamtleistung</t>
  </si>
  <si>
    <t xml:space="preserve">   BETRIEBLICHE AUFWENDUNGEN</t>
  </si>
  <si>
    <t>3</t>
  </si>
  <si>
    <t>Materialaufwand / Wareneinsatz</t>
  </si>
  <si>
    <t>4</t>
  </si>
  <si>
    <t>Personalaufwand</t>
  </si>
  <si>
    <t>5</t>
  </si>
  <si>
    <t>Raumkosten (Miete inkl. Nebenkosten)</t>
  </si>
  <si>
    <t>6</t>
  </si>
  <si>
    <t>Abschreibungen (AfA)</t>
  </si>
  <si>
    <t>7</t>
  </si>
  <si>
    <t>Werbe- und Marketingkosten</t>
  </si>
  <si>
    <t>8</t>
  </si>
  <si>
    <t>Kfz- und Fuhrparkkosten</t>
  </si>
  <si>
    <t>9</t>
  </si>
  <si>
    <t>Versicherungen und Beiträge</t>
  </si>
  <si>
    <t>10</t>
  </si>
  <si>
    <t>Reise- und Bewirtungskosten</t>
  </si>
  <si>
    <t>11</t>
  </si>
  <si>
    <t>Sonstige betriebliche Aufwendungen</t>
  </si>
  <si>
    <t>Summe betriebliche Aufwendungen</t>
  </si>
  <si>
    <t>Betriebsergebnis (EBIT)</t>
  </si>
  <si>
    <t xml:space="preserve">   FINANZERGEBNIS</t>
  </si>
  <si>
    <t>12</t>
  </si>
  <si>
    <t>Zinsen und ähnliche Erträge</t>
  </si>
  <si>
    <t>13</t>
  </si>
  <si>
    <t>Zinsen und ähnliche Aufwendungen</t>
  </si>
  <si>
    <t>Finanzergebnis</t>
  </si>
  <si>
    <t>Ergebnis vor Steuern (EBT)</t>
  </si>
  <si>
    <t>14</t>
  </si>
  <si>
    <t>Steuern vom Einkommen und Ertrag</t>
  </si>
  <si>
    <t>Jahresüberschuss / Jahresfehlbetrag</t>
  </si>
  <si>
    <t>Hinweis: Gliederung nach dem Gesamtkostenverfahren (§ 275 Abs. 2 HGB). Beispielwerte dienen nur der Veranschaulichung und sind frei erfunden. Ersetzen Sie sie durch Ihre eigenen Zahlen.</t>
  </si>
  <si>
    <t>ANLEITUNG &amp; LEGENDE</t>
  </si>
  <si>
    <t>So funktioniert die Vorlage</t>
  </si>
  <si>
    <t>Diese Arbeitsmappe bildet eine vollständige Gewinn- und Verlustrechnung nach dem Gesamtkostenverfahren (§ 275 Abs. 2 HGB) ab. Sie besteht aus drei Blättern, die automatisch zusammenspielen.</t>
  </si>
  <si>
    <t>▸</t>
  </si>
  <si>
    <t>Blatt »GuV 2026«: Hier tragen Sie alle Erträge und Aufwendungen monatlich ein. Nur die hellen Zeilen sind Eingabefelder.</t>
  </si>
  <si>
    <t>Blatt »Dashboard«: zeigt automatisch die wichtigsten Kennzahlen (Umsatz, EBIT, Marge, Jahresüberschuss) sowie den Monatsverlauf als Diagramm.</t>
  </si>
  <si>
    <t>Blatt »Anleitung«: dieses Blatt mit Erläuterungen und Legende.</t>
  </si>
  <si>
    <t>Schritt für Schritt</t>
  </si>
  <si>
    <t>1.  Kopfdaten anpassen: Firmenname, Anschrift und Steuernummer im Kopf der »GuV 2026« überschreiben.</t>
  </si>
  <si>
    <t>2.  Steuersatz festlegen: das gelbe Feld oben rechts (Standard 30 %) auf Ihren Satz ändern.</t>
  </si>
  <si>
    <t>3.  Erträge erfassen: Umsatzerlöse und sonstige Erträge Monat für Monat eintragen.</t>
  </si>
  <si>
    <t>4.  Aufwendungen erfassen: Material, Personal, Raumkosten usw. je Monat eintragen.</t>
  </si>
  <si>
    <t>5.  Ergebnis prüfen: Zwischensummen, EBIT, EBT und Jahresüberschuss berechnen sich automatisch.</t>
  </si>
  <si>
    <t>6.  Auswertung: das Dashboard aktualisiert Kennzahlen und Diagramm sofort.</t>
  </si>
  <si>
    <t>Legende der Farben</t>
  </si>
  <si>
    <t>Weiße / helle Zeilen</t>
  </si>
  <si>
    <t>Eingabefelder – hier Ihre eigenen Werte eintragen.</t>
  </si>
  <si>
    <t>Zwischensummen (Teal)</t>
  </si>
  <si>
    <t>Automatisch berechnet – nicht überschreiben.</t>
  </si>
  <si>
    <t>Ergebniszeilen (dunkel)</t>
  </si>
  <si>
    <t>EBIT, EBT und Jahresüberschuss – automatische Formeln.</t>
  </si>
  <si>
    <t>Gelb/Terracotta-Feld</t>
  </si>
  <si>
    <t>Parameter Steuersatz – frei einstellbar.</t>
  </si>
  <si>
    <t>Aufbau der GuV (§ 275 HGB)</t>
  </si>
  <si>
    <t>Betriebliche Gesamtleistung  −  betriebliche Aufwendungen  =  Betriebsergebnis (EBIT). EBIT  +  Finanzergebnis  =  Ergebnis vor Steuern (EBT). EBT  −  Steuern  =  Jahresüberschuss / Jahresfehlbetrag.</t>
  </si>
  <si>
    <t>Hinweis: Alle Beispielwerte sind frei erfunden und dienen nur der Veranschaulichung. Diese Vorlage ersetzt keine steuerliche Beratung.</t>
  </si>
  <si>
    <t>GuV-DASHBOARD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</si>
</sst>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€&quot;;[Red]\-#,##0&quot; €&quot;;\–"/>
    <numFmt numFmtId="165" formatCode="0.0%"/>
    <numFmt numFmtId="167" formatCode="0\ %"/>
  </numFmts>
  <fonts count="35" x14ac:knownFonts="1">
    <font>
      <sz val="11"/>
      <color theme="1"/>
      <name val="Calibri"/>
      <family val="2"/>
      <charset val="1"/>
    </font>
    <font>
      <b/>
      <sz val="20"/>
      <color rgb="FFFFFFFF"/>
      <name val="Calibri"/>
      <charset val="1"/>
    </font>
    <font>
      <b/>
      <sz val="10"/>
      <color rgb="FFCFE0DD"/>
      <name val="Calibri"/>
      <charset val="1"/>
    </font>
    <font>
      <sz val="10.5"/>
      <color rgb="FFCFE0DD"/>
      <name val="Calibri"/>
      <charset val="1"/>
    </font>
    <font>
      <b/>
      <sz val="9"/>
      <color rgb="FF5A6A6B"/>
      <name val="Calibri"/>
      <charset val="1"/>
    </font>
    <font>
      <b/>
      <sz val="16"/>
      <color rgb="FF0F3A40"/>
      <name val="Calibri"/>
      <charset val="1"/>
    </font>
    <font>
      <i/>
      <sz val="8.5"/>
      <color rgb="FF2E7D77"/>
      <name val="Calibri"/>
      <charset val="1"/>
    </font>
    <font>
      <i/>
      <sz val="8.5"/>
      <color rgb="FFC96F3E"/>
      <name val="Calibri"/>
      <charset val="1"/>
    </font>
    <font>
      <i/>
      <sz val="8.5"/>
      <color rgb="FF0F3A40"/>
      <name val="Calibri"/>
      <charset val="1"/>
    </font>
    <font>
      <i/>
      <sz val="8.5"/>
      <color rgb="FF5A6A6B"/>
      <name val="Calibri"/>
      <charset val="1"/>
    </font>
    <font>
      <b/>
      <sz val="11"/>
      <color rgb="FF0F3A40"/>
      <name val="Calibri"/>
      <charset val="1"/>
    </font>
    <font>
      <b/>
      <sz val="9.5"/>
      <color rgb="FF5A6A6B"/>
      <name val="Calibri"/>
      <charset val="1"/>
    </font>
    <font>
      <b/>
      <sz val="9"/>
      <color rgb="FFFFFFFF"/>
      <name val="Calibri"/>
      <charset val="1"/>
    </font>
    <font>
      <sz val="9"/>
      <color rgb="FF1D2B2C"/>
      <name val="Calibri"/>
      <charset val="1"/>
    </font>
    <font>
      <b/>
      <sz val="18"/>
      <color rgb="FFFFFFFF"/>
      <name val="Calibri"/>
      <charset val="1"/>
    </font>
    <font>
      <b/>
      <sz val="13"/>
      <color rgb="FFFFFFFF"/>
      <name val="Calibri"/>
      <charset val="1"/>
    </font>
    <font>
      <sz val="9.5"/>
      <color rgb="FFCFE0DD"/>
      <name val="Calibri"/>
      <charset val="1"/>
    </font>
    <font>
      <i/>
      <sz val="9"/>
      <color rgb="FFFFFFFF"/>
      <name val="Calibri"/>
      <charset val="1"/>
    </font>
    <font>
      <sz val="9"/>
      <color rgb="FFFFFFFF"/>
      <name val="Calibri"/>
      <charset val="1"/>
    </font>
    <font>
      <b/>
      <sz val="10"/>
      <color rgb="FFFFFFFF"/>
      <name val="Calibri"/>
      <charset val="1"/>
    </font>
    <font>
      <b/>
      <sz val="9.5"/>
      <color rgb="FFFFFFFF"/>
      <name val="Calibri"/>
      <charset val="1"/>
    </font>
    <font>
      <b/>
      <sz val="9.5"/>
      <color rgb="FFC96F3E"/>
      <name val="Calibri"/>
      <charset val="1"/>
    </font>
    <font>
      <sz val="9"/>
      <color rgb="FF5A6A6B"/>
      <name val="Calibri"/>
      <charset val="1"/>
    </font>
    <font>
      <sz val="10"/>
      <color rgb="FF1D2B2C"/>
      <name val="Calibri"/>
      <charset val="1"/>
    </font>
    <font>
      <b/>
      <sz val="10"/>
      <color rgb="FF0F3A40"/>
      <name val="Calibri"/>
      <charset val="1"/>
    </font>
    <font>
      <sz val="10"/>
      <color rgb="FF5A6A6B"/>
      <name val="Calibri"/>
      <charset val="1"/>
    </font>
    <font>
      <sz val="9.5"/>
      <color rgb="FF5A6A6B"/>
      <name val="Calibri"/>
      <charset val="1"/>
    </font>
    <font>
      <b/>
      <sz val="10.5"/>
      <color rgb="FFFFFFFF"/>
      <name val="Calibri"/>
      <charset val="1"/>
    </font>
    <font>
      <b/>
      <sz val="9.5"/>
      <color rgb="FFCFE0DD"/>
      <name val="Calibri"/>
      <charset val="1"/>
    </font>
    <font>
      <sz val="10"/>
      <name val="Arial"/>
      <family val="2"/>
    </font>
    <font>
      <b/>
      <sz val="12"/>
      <color rgb="FFC96F3E"/>
      <name val="Calibri"/>
      <charset val="1"/>
    </font>
    <font>
      <sz val="10.5"/>
      <color rgb="FF1D2B2C"/>
      <name val="Calibri"/>
      <charset val="1"/>
    </font>
    <font>
      <b/>
      <sz val="10.5"/>
      <color rgb="FF2E7D77"/>
      <name val="Calibri"/>
      <charset val="1"/>
    </font>
    <font>
      <b/>
      <sz val="10.5"/>
      <color rgb="FF0F3A40"/>
      <name val="Calibri"/>
      <charset val="1"/>
    </font>
    <font>
      <i/>
      <sz val="9"/>
      <color rgb="FF5A6A6B"/>
      <name val="Calibri"/>
      <charset val="1"/>
    </font>
  </fonts>
  <fills count="11">
    <fill>
      <patternFill patternType="none"/>
    </fill>
    <fill>
      <patternFill patternType="gray125"/>
    </fill>
    <fill>
      <patternFill patternType="solid">
        <fgColor rgb="FF0F3A40"/>
        <bgColor rgb="FF14494E"/>
      </patternFill>
    </fill>
    <fill>
      <patternFill patternType="solid">
        <fgColor rgb="FFC96F3E"/>
        <bgColor rgb="FFFF8080"/>
      </patternFill>
    </fill>
    <fill>
      <patternFill patternType="solid">
        <fgColor rgb="FFFFFFFF"/>
        <bgColor rgb="FFFCFBF8"/>
      </patternFill>
    </fill>
    <fill>
      <patternFill patternType="solid">
        <fgColor rgb="FF14494E"/>
        <bgColor rgb="FF0F3A40"/>
      </patternFill>
    </fill>
    <fill>
      <patternFill patternType="solid">
        <fgColor rgb="FFF6F1E7"/>
        <bgColor rgb="FFEAF1EF"/>
      </patternFill>
    </fill>
    <fill>
      <patternFill patternType="solid">
        <fgColor rgb="FFF3E1D4"/>
        <bgColor rgb="FFF6F1E7"/>
      </patternFill>
    </fill>
    <fill>
      <patternFill patternType="solid">
        <fgColor rgb="FFEAF1EF"/>
        <bgColor rgb="FFF6F1E7"/>
      </patternFill>
    </fill>
    <fill>
      <patternFill patternType="solid">
        <fgColor rgb="FFFCFBF8"/>
        <bgColor rgb="FFFFFFFF"/>
      </patternFill>
    </fill>
    <fill>
      <patternFill patternType="solid">
        <fgColor rgb="FFDCE8E5"/>
        <bgColor rgb="FFCFE0DD"/>
      </patternFill>
    </fill>
  </fills>
  <borders count="13">
    <border>
      <left/>
      <right/>
      <top/>
      <bottom/>
      <diagonal/>
    </border>
    <border>
      <left style="thin">
        <color rgb="FFD5CCB8"/>
      </left>
      <right style="thin">
        <color rgb="FFD5CCB8"/>
      </right>
      <top style="thick">
        <color rgb="FF2E7D77"/>
      </top>
      <bottom/>
      <diagonal/>
    </border>
    <border>
      <left style="thin">
        <color rgb="FFD5CCB8"/>
      </left>
      <right style="thin">
        <color rgb="FFD5CCB8"/>
      </right>
      <top style="thick">
        <color rgb="FFC96F3E"/>
      </top>
      <bottom/>
      <diagonal/>
    </border>
    <border>
      <left style="thin">
        <color rgb="FFD5CCB8"/>
      </left>
      <right style="thin">
        <color rgb="FFD5CCB8"/>
      </right>
      <top style="thick">
        <color rgb="FF0F3A40"/>
      </top>
      <bottom/>
      <diagonal/>
    </border>
    <border>
      <left style="thin">
        <color rgb="FFD5CCB8"/>
      </left>
      <right style="thin">
        <color rgb="FFD5CCB8"/>
      </right>
      <top/>
      <bottom/>
      <diagonal/>
    </border>
    <border>
      <left/>
      <right/>
      <top/>
      <bottom style="thin">
        <color rgb="FFD5CCB8"/>
      </bottom>
      <diagonal/>
    </border>
    <border>
      <left style="thin">
        <color rgb="FFD5CCB8"/>
      </left>
      <right style="thin">
        <color rgb="FFD5CCB8"/>
      </right>
      <top style="thick">
        <color rgb="FF5A6A6B"/>
      </top>
      <bottom/>
      <diagonal/>
    </border>
    <border>
      <left/>
      <right/>
      <top/>
      <bottom style="thin">
        <color rgb="FFC96F3E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medium">
        <color rgb="FFC96F3E"/>
      </bottom>
      <diagonal/>
    </border>
    <border>
      <left/>
      <right/>
      <top style="thin">
        <color rgb="FF2E7D77"/>
      </top>
      <bottom style="thin">
        <color rgb="FF2E7D77"/>
      </bottom>
      <diagonal/>
    </border>
    <border>
      <left/>
      <right/>
      <top style="medium">
        <color rgb="FFC96F3E"/>
      </top>
      <bottom style="medium">
        <color rgb="FFC96F3E"/>
      </bottom>
      <diagonal/>
    </border>
    <border>
      <left style="thin">
        <color rgb="FFD5CCB8"/>
      </left>
      <right style="thin">
        <color rgb="FFD5CCB8"/>
      </right>
      <top style="thin">
        <color rgb="FFD5CCB8"/>
      </top>
      <bottom style="thin">
        <color rgb="FFD5CCB8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0" fillId="0" borderId="0" xfId="0" applyFont="1" applyAlignment="1">
      <alignment horizontal="left" vertical="center"/>
    </xf>
    <xf numFmtId="0" fontId="9" fillId="4" borderId="5" xfId="0" applyFont="1" applyFill="1" applyBorder="1" applyAlignment="1">
      <alignment horizontal="left" vertical="center" indent="1"/>
    </xf>
    <xf numFmtId="0" fontId="4" fillId="4" borderId="6" xfId="0" applyFont="1" applyFill="1" applyBorder="1" applyAlignment="1">
      <alignment horizontal="left" vertical="center" indent="1"/>
    </xf>
    <xf numFmtId="165" fontId="5" fillId="4" borderId="4" xfId="0" applyNumberFormat="1" applyFont="1" applyFill="1" applyBorder="1" applyAlignment="1">
      <alignment horizontal="left" vertical="center" indent="1"/>
    </xf>
    <xf numFmtId="0" fontId="8" fillId="4" borderId="5" xfId="0" applyFont="1" applyFill="1" applyBorder="1" applyAlignment="1">
      <alignment horizontal="left" vertical="center" indent="1"/>
    </xf>
    <xf numFmtId="0" fontId="7" fillId="4" borderId="5" xfId="0" applyFont="1" applyFill="1" applyBorder="1" applyAlignment="1">
      <alignment horizontal="left" vertical="center" indent="1"/>
    </xf>
    <xf numFmtId="0" fontId="6" fillId="4" borderId="5" xfId="0" applyFont="1" applyFill="1" applyBorder="1" applyAlignment="1">
      <alignment horizontal="left" vertical="center" indent="1"/>
    </xf>
    <xf numFmtId="164" fontId="5" fillId="4" borderId="4" xfId="0" applyNumberFormat="1" applyFont="1" applyFill="1" applyBorder="1" applyAlignment="1">
      <alignment horizontal="left" vertical="center" indent="1"/>
    </xf>
    <xf numFmtId="0" fontId="4" fillId="4" borderId="3" xfId="0" applyFont="1" applyFill="1" applyBorder="1" applyAlignment="1">
      <alignment horizontal="left" vertical="center" indent="1"/>
    </xf>
    <xf numFmtId="0" fontId="4" fillId="4" borderId="2" xfId="0" applyFont="1" applyFill="1" applyBorder="1" applyAlignment="1">
      <alignment horizontal="left" vertical="center" indent="1"/>
    </xf>
    <xf numFmtId="0" fontId="4" fillId="4" borderId="1" xfId="0" applyFont="1" applyFill="1" applyBorder="1" applyAlignment="1">
      <alignment horizontal="left" vertical="center" indent="1"/>
    </xf>
    <xf numFmtId="0" fontId="3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right" vertical="center" wrapText="1"/>
    </xf>
    <xf numFmtId="0" fontId="1" fillId="2" borderId="0" xfId="0" applyFont="1" applyFill="1" applyAlignment="1">
      <alignment horizontal="left" vertical="center"/>
    </xf>
    <xf numFmtId="0" fontId="0" fillId="2" borderId="0" xfId="0" applyFill="1"/>
    <xf numFmtId="0" fontId="0" fillId="3" borderId="0" xfId="0" applyFill="1"/>
    <xf numFmtId="0" fontId="12" fillId="5" borderId="7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164" fontId="13" fillId="4" borderId="0" xfId="0" applyNumberFormat="1" applyFont="1" applyFill="1" applyAlignment="1">
      <alignment horizontal="right" vertical="center"/>
    </xf>
    <xf numFmtId="0" fontId="13" fillId="6" borderId="0" xfId="0" applyFont="1" applyFill="1" applyAlignment="1">
      <alignment horizontal="center" vertical="center"/>
    </xf>
    <xf numFmtId="164" fontId="13" fillId="6" borderId="0" xfId="0" applyNumberFormat="1" applyFont="1" applyFill="1" applyAlignment="1">
      <alignment horizontal="right" vertical="center"/>
    </xf>
    <xf numFmtId="167" fontId="19" fillId="3" borderId="8" xfId="0" applyNumberFormat="1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left" vertical="center"/>
    </xf>
    <xf numFmtId="0" fontId="22" fillId="6" borderId="5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left" vertical="center"/>
    </xf>
    <xf numFmtId="164" fontId="0" fillId="4" borderId="5" xfId="0" applyNumberFormat="1" applyFill="1" applyBorder="1"/>
    <xf numFmtId="164" fontId="24" fillId="8" borderId="5" xfId="0" applyNumberFormat="1" applyFont="1" applyFill="1" applyBorder="1"/>
    <xf numFmtId="164" fontId="25" fillId="6" borderId="5" xfId="0" applyNumberFormat="1" applyFont="1" applyFill="1" applyBorder="1"/>
    <xf numFmtId="165" fontId="26" fillId="6" borderId="5" xfId="0" applyNumberFormat="1" applyFont="1" applyFill="1" applyBorder="1" applyAlignment="1">
      <alignment horizontal="right" vertical="center"/>
    </xf>
    <xf numFmtId="0" fontId="22" fillId="4" borderId="5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left" vertical="center"/>
    </xf>
    <xf numFmtId="164" fontId="0" fillId="9" borderId="5" xfId="0" applyNumberFormat="1" applyFill="1" applyBorder="1"/>
    <xf numFmtId="164" fontId="25" fillId="4" borderId="5" xfId="0" applyNumberFormat="1" applyFont="1" applyFill="1" applyBorder="1"/>
    <xf numFmtId="165" fontId="26" fillId="4" borderId="5" xfId="0" applyNumberFormat="1" applyFont="1" applyFill="1" applyBorder="1" applyAlignment="1">
      <alignment horizontal="right" vertical="center"/>
    </xf>
    <xf numFmtId="0" fontId="24" fillId="10" borderId="10" xfId="0" applyFont="1" applyFill="1" applyBorder="1" applyAlignment="1">
      <alignment horizontal="center" vertical="center"/>
    </xf>
    <xf numFmtId="0" fontId="24" fillId="10" borderId="10" xfId="0" applyFont="1" applyFill="1" applyBorder="1" applyAlignment="1">
      <alignment horizontal="left" vertical="center"/>
    </xf>
    <xf numFmtId="164" fontId="24" fillId="10" borderId="10" xfId="0" applyNumberFormat="1" applyFont="1" applyFill="1" applyBorder="1"/>
    <xf numFmtId="165" fontId="24" fillId="10" borderId="10" xfId="0" applyNumberFormat="1" applyFont="1" applyFill="1" applyBorder="1" applyAlignment="1">
      <alignment horizontal="right" vertical="center"/>
    </xf>
    <xf numFmtId="0" fontId="12" fillId="2" borderId="11" xfId="0" applyFont="1" applyFill="1" applyBorder="1" applyAlignment="1">
      <alignment horizontal="center" vertical="center"/>
    </xf>
    <xf numFmtId="0" fontId="27" fillId="2" borderId="11" xfId="0" applyFont="1" applyFill="1" applyBorder="1" applyAlignment="1">
      <alignment horizontal="left" vertical="center"/>
    </xf>
    <xf numFmtId="164" fontId="27" fillId="2" borderId="11" xfId="0" applyNumberFormat="1" applyFont="1" applyFill="1" applyBorder="1"/>
    <xf numFmtId="165" fontId="28" fillId="2" borderId="11" xfId="0" applyNumberFormat="1" applyFont="1" applyFill="1" applyBorder="1" applyAlignment="1">
      <alignment horizontal="right" vertical="center"/>
    </xf>
    <xf numFmtId="164" fontId="0" fillId="6" borderId="5" xfId="0" applyNumberFormat="1" applyFill="1" applyBorder="1"/>
    <xf numFmtId="0" fontId="32" fillId="0" borderId="0" xfId="0" applyFont="1" applyAlignment="1">
      <alignment horizontal="center" vertical="top"/>
    </xf>
    <xf numFmtId="0" fontId="0" fillId="4" borderId="12" xfId="0" applyFill="1" applyBorder="1"/>
    <xf numFmtId="0" fontId="3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 wrapText="1"/>
    </xf>
    <xf numFmtId="0" fontId="0" fillId="10" borderId="12" xfId="0" applyFill="1" applyBorder="1"/>
    <xf numFmtId="0" fontId="0" fillId="2" borderId="12" xfId="0" applyFill="1" applyBorder="1"/>
    <xf numFmtId="0" fontId="0" fillId="3" borderId="12" xfId="0" applyFill="1" applyBorder="1"/>
    <xf numFmtId="0" fontId="11" fillId="0" borderId="0" xfId="0" applyFont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right" vertical="top"/>
    </xf>
    <xf numFmtId="0" fontId="17" fillId="3" borderId="0" xfId="0" applyFont="1" applyFill="1" applyAlignment="1">
      <alignment horizontal="left" vertical="center"/>
    </xf>
    <xf numFmtId="0" fontId="18" fillId="3" borderId="0" xfId="0" applyFont="1" applyFill="1" applyAlignment="1">
      <alignment horizontal="right" vertical="center"/>
    </xf>
    <xf numFmtId="0" fontId="21" fillId="7" borderId="7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5CCB8"/>
      <rgbColor rgb="FF878787"/>
      <rgbColor rgb="FF9999FF"/>
      <rgbColor rgb="FF993366"/>
      <rgbColor rgb="FFF6F1E7"/>
      <rgbColor rgb="FFEAF1E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FE0DD"/>
      <rgbColor rgb="FFDCE8E5"/>
      <rgbColor rgb="FFFCFBF8"/>
      <rgbColor rgb="FF99CCFF"/>
      <rgbColor rgb="FFFF99CC"/>
      <rgbColor rgb="FFCC99FF"/>
      <rgbColor rgb="FFF3E1D4"/>
      <rgbColor rgb="FF3366FF"/>
      <rgbColor rgb="FF33CCCC"/>
      <rgbColor rgb="FF99CC00"/>
      <rgbColor rgb="FFFFCC00"/>
      <rgbColor rgb="FFFF9900"/>
      <rgbColor rgb="FFC96F3E"/>
      <rgbColor rgb="FF5A6A6B"/>
      <rgbColor rgb="FF969696"/>
      <rgbColor rgb="FF0F3A40"/>
      <rgbColor rgb="FF2E7D77"/>
      <rgbColor rgb="FF14494E"/>
      <rgbColor rgb="FF333300"/>
      <rgbColor rgb="FF993300"/>
      <rgbColor rgb="FF993366"/>
      <rgbColor rgb="FF333399"/>
      <rgbColor rgb="FF1D2B2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de-DE" sz="1800" b="1" strike="noStrike" spc="-1">
                <a:solidFill>
                  <a:srgbClr val="000000"/>
                </a:solidFill>
                <a:latin typeface="Calibri"/>
              </a:rPr>
              <a:t>Monatsverlauf 2026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Dashboard!$C$38</c:f>
              <c:strCache>
                <c:ptCount val="1"/>
                <c:pt idx="0">
                  <c:v>Gesamtleistung</c:v>
                </c:pt>
              </c:strCache>
            </c:strRef>
          </c:tx>
          <c:spPr>
            <a:solidFill>
              <a:srgbClr val="2E7D77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Dashboard!$B$39:$B$50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Dashboard!$C$39:$C$50</c:f>
              <c:numCache>
                <c:formatCode>General</c:formatCode>
                <c:ptCount val="12"/>
                <c:pt idx="0">
                  <c:v>39400</c:v>
                </c:pt>
                <c:pt idx="1">
                  <c:v>36950</c:v>
                </c:pt>
                <c:pt idx="2">
                  <c:v>45900</c:v>
                </c:pt>
                <c:pt idx="3">
                  <c:v>42150</c:v>
                </c:pt>
                <c:pt idx="4">
                  <c:v>47950</c:v>
                </c:pt>
                <c:pt idx="5">
                  <c:v>50600</c:v>
                </c:pt>
                <c:pt idx="6">
                  <c:v>44080</c:v>
                </c:pt>
                <c:pt idx="7">
                  <c:v>35520</c:v>
                </c:pt>
                <c:pt idx="8">
                  <c:v>48750</c:v>
                </c:pt>
                <c:pt idx="9">
                  <c:v>52500</c:v>
                </c:pt>
                <c:pt idx="10">
                  <c:v>55300</c:v>
                </c:pt>
                <c:pt idx="11">
                  <c:v>47500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1B-45A6-AAAD-5EF1A8C7EE21}"/>
            </c:ext>
          </c:extLst>
        </c:ser>
        <c:ser>
          <c:idx val="1"/>
          <c:order val="1"/>
          <c:tx>
            <c:strRef>
              <c:f>Dashboard!$D$38</c:f>
              <c:strCache>
                <c:ptCount val="1"/>
                <c:pt idx="0">
                  <c:v>Aufwendungen</c:v>
                </c:pt>
              </c:strCache>
            </c:strRef>
          </c:tx>
          <c:spPr>
            <a:solidFill>
              <a:srgbClr val="C96F3E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Dashboard!$B$39:$B$50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Dashboard!$D$39:$D$50</c:f>
              <c:numCache>
                <c:formatCode>General</c:formatCode>
                <c:ptCount val="12"/>
                <c:pt idx="0">
                  <c:v>38420</c:v>
                </c:pt>
                <c:pt idx="1">
                  <c:v>36560</c:v>
                </c:pt>
                <c:pt idx="2">
                  <c:v>41920</c:v>
                </c:pt>
                <c:pt idx="3">
                  <c:v>39330</c:v>
                </c:pt>
                <c:pt idx="4">
                  <c:v>42470</c:v>
                </c:pt>
                <c:pt idx="5">
                  <c:v>51510</c:v>
                </c:pt>
                <c:pt idx="6">
                  <c:v>39670</c:v>
                </c:pt>
                <c:pt idx="7">
                  <c:v>35500</c:v>
                </c:pt>
                <c:pt idx="8">
                  <c:v>43590</c:v>
                </c:pt>
                <c:pt idx="9">
                  <c:v>45480</c:v>
                </c:pt>
                <c:pt idx="10">
                  <c:v>54240</c:v>
                </c:pt>
                <c:pt idx="11">
                  <c:v>42380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1B-45A6-AAAD-5EF1A8C7E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axId val="51283228"/>
        <c:axId val="27491801"/>
      </c:barChart>
      <c:lineChart>
        <c:grouping val="standard"/>
        <c:varyColors val="0"/>
        <c:ser>
          <c:idx val="2"/>
          <c:order val="2"/>
          <c:tx>
            <c:strRef>
              <c:f>Dashboard!$E$38</c:f>
              <c:strCache>
                <c:ptCount val="1"/>
                <c:pt idx="0">
                  <c:v>Betriebsergebnis</c:v>
                </c:pt>
              </c:strCache>
            </c:strRef>
          </c:tx>
          <c:spPr>
            <a:ln w="28080">
              <a:solidFill>
                <a:srgbClr val="0F3A40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Dashboard!$B$39:$B$50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Dashboard!$E$39:$E$50</c:f>
              <c:numCache>
                <c:formatCode>General</c:formatCode>
                <c:ptCount val="12"/>
                <c:pt idx="0">
                  <c:v>980</c:v>
                </c:pt>
                <c:pt idx="1">
                  <c:v>390</c:v>
                </c:pt>
                <c:pt idx="2">
                  <c:v>3980</c:v>
                </c:pt>
                <c:pt idx="3">
                  <c:v>2820</c:v>
                </c:pt>
                <c:pt idx="4">
                  <c:v>5480</c:v>
                </c:pt>
                <c:pt idx="5">
                  <c:v>-910</c:v>
                </c:pt>
                <c:pt idx="6">
                  <c:v>4410</c:v>
                </c:pt>
                <c:pt idx="7">
                  <c:v>20</c:v>
                </c:pt>
                <c:pt idx="8">
                  <c:v>5160</c:v>
                </c:pt>
                <c:pt idx="9">
                  <c:v>7020</c:v>
                </c:pt>
                <c:pt idx="10">
                  <c:v>1060</c:v>
                </c:pt>
                <c:pt idx="11">
                  <c:v>5120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1B-45A6-AAAD-5EF1A8C7E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marker val="1"/>
        <c:smooth val="0"/>
        <c:axId val="51283228"/>
        <c:axId val="27491801"/>
      </c:lineChart>
      <c:catAx>
        <c:axId val="512832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27491801"/>
        <c:crosses val="autoZero"/>
        <c:auto val="1"/>
        <c:lblAlgn val="ctr"/>
        <c:lblOffset val="100"/>
        <c:noMultiLvlLbl val="0"/>
      </c:catAx>
      <c:valAx>
        <c:axId val="27491801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&quot; €&quot;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51283228"/>
        <c:crosses val="autoZero"/>
        <c:crossBetween val="between"/>
      </c:valAx>
      <c:spPr>
        <a:solidFill>
          <a:schemeClr val="bg1"/>
        </a:solidFill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gap"/>
    <c:showDLblsOverMax val="1"/>
  </c:chart>
  <c:spPr>
    <a:solidFill>
      <a:schemeClr val="accent1">
        <a:lumMod val="20000"/>
        <a:lumOff val="80000"/>
      </a:schemeClr>
    </a:solidFill>
    <a:ln w="9360">
      <a:solidFill>
        <a:srgbClr val="D9D9D9"/>
      </a:solidFill>
      <a:round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16</xdr:col>
      <xdr:colOff>638175</xdr:colOff>
      <xdr:row>34</xdr:row>
      <xdr:rowOff>93960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0"/>
  <sheetViews>
    <sheetView showGridLines="0" tabSelected="1" zoomScaleNormal="100" workbookViewId="0">
      <selection activeCell="S19" sqref="S19"/>
    </sheetView>
  </sheetViews>
  <sheetFormatPr baseColWidth="10" defaultColWidth="8.7109375" defaultRowHeight="15" x14ac:dyDescent="0.25"/>
  <cols>
    <col min="1" max="1" width="3" customWidth="1"/>
    <col min="2" max="2" width="5.5703125" bestFit="1" customWidth="1"/>
    <col min="3" max="3" width="12.140625" bestFit="1" customWidth="1"/>
    <col min="4" max="4" width="11.5703125" bestFit="1" customWidth="1"/>
    <col min="5" max="5" width="12.85546875" bestFit="1" customWidth="1"/>
    <col min="6" max="19" width="10.5703125" customWidth="1"/>
  </cols>
  <sheetData>
    <row r="1" spans="1:19" ht="33.75" customHeight="1" x14ac:dyDescent="0.25">
      <c r="A1" s="15"/>
      <c r="B1" s="14" t="s">
        <v>119</v>
      </c>
      <c r="C1" s="14"/>
      <c r="D1" s="14"/>
      <c r="E1" s="14"/>
      <c r="F1" s="14"/>
      <c r="G1" s="14"/>
      <c r="H1" s="14"/>
      <c r="I1" s="14"/>
      <c r="J1" s="14"/>
      <c r="K1" s="13" t="s">
        <v>0</v>
      </c>
      <c r="L1" s="13"/>
      <c r="M1" s="13"/>
      <c r="N1" s="13"/>
      <c r="O1" s="13"/>
      <c r="P1" s="13"/>
      <c r="Q1" s="13"/>
      <c r="R1" s="13"/>
      <c r="S1" s="13"/>
    </row>
    <row r="2" spans="1:19" ht="24" customHeight="1" x14ac:dyDescent="0.25">
      <c r="A2" s="15"/>
      <c r="B2" s="12" t="s">
        <v>1</v>
      </c>
      <c r="C2" s="12"/>
      <c r="D2" s="12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13"/>
      <c r="R2" s="13"/>
      <c r="S2" s="13"/>
    </row>
    <row r="3" spans="1:19" ht="6" customHeight="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5" spans="1:19" ht="15.75" customHeight="1" x14ac:dyDescent="0.25">
      <c r="B5" s="11" t="s">
        <v>2</v>
      </c>
      <c r="C5" s="11"/>
      <c r="D5" s="11"/>
      <c r="E5" s="11"/>
      <c r="F5" s="11" t="s">
        <v>3</v>
      </c>
      <c r="G5" s="11"/>
      <c r="H5" s="11"/>
      <c r="I5" s="11"/>
      <c r="J5" s="10" t="s">
        <v>4</v>
      </c>
      <c r="K5" s="10"/>
      <c r="L5" s="10"/>
      <c r="M5" s="10"/>
      <c r="N5" s="9" t="s">
        <v>5</v>
      </c>
      <c r="O5" s="9"/>
      <c r="P5" s="9"/>
      <c r="Q5" s="9"/>
    </row>
    <row r="6" spans="1:19" ht="24" customHeight="1" x14ac:dyDescent="0.25">
      <c r="B6" s="8">
        <f>'GuV 2026'!O8</f>
        <v>532700</v>
      </c>
      <c r="C6" s="8"/>
      <c r="D6" s="8"/>
      <c r="E6" s="8"/>
      <c r="F6" s="8">
        <f>'GuV 2026'!O10</f>
        <v>546600</v>
      </c>
      <c r="G6" s="8"/>
      <c r="H6" s="8"/>
      <c r="I6" s="8"/>
      <c r="J6" s="8">
        <f>'GuV 2026'!O24</f>
        <v>35530</v>
      </c>
      <c r="K6" s="8"/>
      <c r="L6" s="8"/>
      <c r="M6" s="8"/>
      <c r="N6" s="8">
        <f>'GuV 2026'!O34</f>
        <v>21745</v>
      </c>
      <c r="O6" s="8"/>
      <c r="P6" s="8"/>
      <c r="Q6" s="8"/>
    </row>
    <row r="7" spans="1:19" ht="15" customHeight="1" x14ac:dyDescent="0.25">
      <c r="B7" s="7" t="s">
        <v>6</v>
      </c>
      <c r="C7" s="7"/>
      <c r="D7" s="7"/>
      <c r="E7" s="7"/>
      <c r="F7" s="7" t="s">
        <v>7</v>
      </c>
      <c r="G7" s="7"/>
      <c r="H7" s="7"/>
      <c r="I7" s="7"/>
      <c r="J7" s="6" t="s">
        <v>8</v>
      </c>
      <c r="K7" s="6"/>
      <c r="L7" s="6"/>
      <c r="M7" s="6"/>
      <c r="N7" s="5" t="s">
        <v>9</v>
      </c>
      <c r="O7" s="5"/>
      <c r="P7" s="5"/>
      <c r="Q7" s="5"/>
    </row>
    <row r="9" spans="1:19" ht="15.75" customHeight="1" x14ac:dyDescent="0.25">
      <c r="B9" s="10" t="s">
        <v>10</v>
      </c>
      <c r="C9" s="10"/>
      <c r="D9" s="10"/>
      <c r="E9" s="10"/>
      <c r="F9" s="11" t="s">
        <v>11</v>
      </c>
      <c r="G9" s="11"/>
      <c r="H9" s="11"/>
      <c r="I9" s="11"/>
      <c r="J9" s="11" t="s">
        <v>12</v>
      </c>
      <c r="K9" s="11"/>
      <c r="L9" s="11"/>
      <c r="M9" s="11"/>
      <c r="N9" s="9" t="s">
        <v>13</v>
      </c>
      <c r="O9" s="9"/>
      <c r="P9" s="9"/>
      <c r="Q9" s="9"/>
    </row>
    <row r="10" spans="1:19" ht="24" customHeight="1" x14ac:dyDescent="0.25">
      <c r="B10" s="8">
        <f>'GuV 2026'!O22</f>
        <v>511070</v>
      </c>
      <c r="C10" s="8"/>
      <c r="D10" s="8"/>
      <c r="E10" s="8"/>
      <c r="F10" s="4">
        <f>IFERROR('GuV 2026'!O24/'GuV 2026'!O8,0)</f>
        <v>6.6697953820161443E-2</v>
      </c>
      <c r="G10" s="4"/>
      <c r="H10" s="4"/>
      <c r="I10" s="4"/>
      <c r="J10" s="4">
        <f>IFERROR('GuV 2026'!O34/'GuV 2026'!O8,0)</f>
        <v>4.0820349164633001E-2</v>
      </c>
      <c r="K10" s="4"/>
      <c r="L10" s="4"/>
      <c r="M10" s="4"/>
      <c r="N10" s="8">
        <f>'GuV 2026'!O8/12</f>
        <v>44391.666666666664</v>
      </c>
      <c r="O10" s="8"/>
      <c r="P10" s="8"/>
      <c r="Q10" s="8"/>
    </row>
    <row r="11" spans="1:19" ht="15" customHeight="1" x14ac:dyDescent="0.25">
      <c r="B11" s="6" t="s">
        <v>14</v>
      </c>
      <c r="C11" s="6"/>
      <c r="D11" s="6"/>
      <c r="E11" s="6"/>
      <c r="F11" s="7" t="s">
        <v>15</v>
      </c>
      <c r="G11" s="7"/>
      <c r="H11" s="7"/>
      <c r="I11" s="7"/>
      <c r="J11" s="7" t="s">
        <v>16</v>
      </c>
      <c r="K11" s="7"/>
      <c r="L11" s="7"/>
      <c r="M11" s="7"/>
      <c r="N11" s="5" t="s">
        <v>17</v>
      </c>
      <c r="O11" s="5"/>
      <c r="P11" s="5"/>
      <c r="Q11" s="5"/>
    </row>
    <row r="13" spans="1:19" ht="15.75" customHeight="1" x14ac:dyDescent="0.25">
      <c r="B13" s="3" t="s">
        <v>18</v>
      </c>
      <c r="C13" s="3"/>
      <c r="D13" s="3"/>
      <c r="E13" s="3"/>
      <c r="F13" s="10" t="s">
        <v>19</v>
      </c>
      <c r="G13" s="10"/>
      <c r="H13" s="10"/>
      <c r="I13" s="10"/>
      <c r="J13" s="11" t="s">
        <v>20</v>
      </c>
      <c r="K13" s="11"/>
      <c r="L13" s="11"/>
      <c r="M13" s="11"/>
      <c r="N13" s="11" t="s">
        <v>21</v>
      </c>
      <c r="O13" s="11"/>
      <c r="P13" s="11"/>
      <c r="Q13" s="11"/>
    </row>
    <row r="14" spans="1:19" ht="24" customHeight="1" x14ac:dyDescent="0.25">
      <c r="B14" s="8">
        <f>'GuV 2026'!P8</f>
        <v>498400</v>
      </c>
      <c r="C14" s="8"/>
      <c r="D14" s="8"/>
      <c r="E14" s="8"/>
      <c r="F14" s="4">
        <f>IFERROR('GuV 2026'!O8/'GuV 2026'!P8-1,0)</f>
        <v>6.8820224719101208E-2</v>
      </c>
      <c r="G14" s="4"/>
      <c r="H14" s="4"/>
      <c r="I14" s="4"/>
      <c r="J14" s="4">
        <f>IFERROR('GuV 2026'!O14/'GuV 2026'!O8,0)</f>
        <v>0.35385770602590577</v>
      </c>
      <c r="K14" s="4"/>
      <c r="L14" s="4"/>
      <c r="M14" s="4"/>
      <c r="N14" s="4">
        <f>IFERROR('GuV 2026'!O13/'GuV 2026'!O8,0)</f>
        <v>0.37000187722920969</v>
      </c>
      <c r="O14" s="4"/>
      <c r="P14" s="4"/>
      <c r="Q14" s="4"/>
    </row>
    <row r="15" spans="1:19" ht="15" customHeight="1" x14ac:dyDescent="0.25">
      <c r="B15" s="2" t="s">
        <v>22</v>
      </c>
      <c r="C15" s="2"/>
      <c r="D15" s="2"/>
      <c r="E15" s="2"/>
      <c r="F15" s="6" t="s">
        <v>23</v>
      </c>
      <c r="G15" s="6"/>
      <c r="H15" s="6"/>
      <c r="I15" s="6"/>
      <c r="J15" s="7" t="s">
        <v>24</v>
      </c>
      <c r="K15" s="7"/>
      <c r="L15" s="7"/>
      <c r="M15" s="7"/>
      <c r="N15" s="7" t="s">
        <v>25</v>
      </c>
      <c r="O15" s="7"/>
      <c r="P15" s="7"/>
      <c r="Q15" s="7"/>
    </row>
    <row r="18" spans="2:10" ht="19.5" customHeight="1" x14ac:dyDescent="0.25">
      <c r="B18" s="1" t="s">
        <v>26</v>
      </c>
      <c r="C18" s="1"/>
      <c r="D18" s="1"/>
      <c r="E18" s="1"/>
      <c r="F18" s="1"/>
      <c r="G18" s="1"/>
      <c r="H18" s="1"/>
      <c r="I18" s="1"/>
      <c r="J18" s="1"/>
    </row>
    <row r="37" spans="2:5" x14ac:dyDescent="0.25">
      <c r="B37" s="52" t="s">
        <v>27</v>
      </c>
      <c r="C37" s="52"/>
      <c r="D37" s="52"/>
      <c r="E37" s="52"/>
    </row>
    <row r="38" spans="2:5" x14ac:dyDescent="0.25">
      <c r="B38" s="17" t="s">
        <v>28</v>
      </c>
      <c r="C38" s="17" t="s">
        <v>29</v>
      </c>
      <c r="D38" s="17" t="s">
        <v>30</v>
      </c>
      <c r="E38" s="17" t="s">
        <v>31</v>
      </c>
    </row>
    <row r="39" spans="2:5" x14ac:dyDescent="0.25">
      <c r="B39" s="18" t="s">
        <v>32</v>
      </c>
      <c r="C39" s="19">
        <f>'GuV 2026'!C10</f>
        <v>39400</v>
      </c>
      <c r="D39" s="19">
        <f>'GuV 2026'!C22</f>
        <v>38420</v>
      </c>
      <c r="E39" s="19">
        <f>'GuV 2026'!C24</f>
        <v>980</v>
      </c>
    </row>
    <row r="40" spans="2:5" x14ac:dyDescent="0.25">
      <c r="B40" s="20" t="s">
        <v>33</v>
      </c>
      <c r="C40" s="21">
        <f>'GuV 2026'!D10</f>
        <v>36950</v>
      </c>
      <c r="D40" s="21">
        <f>'GuV 2026'!D22</f>
        <v>36560</v>
      </c>
      <c r="E40" s="21">
        <f>'GuV 2026'!D24</f>
        <v>390</v>
      </c>
    </row>
    <row r="41" spans="2:5" x14ac:dyDescent="0.25">
      <c r="B41" s="18" t="s">
        <v>34</v>
      </c>
      <c r="C41" s="19">
        <f>'GuV 2026'!E10</f>
        <v>45900</v>
      </c>
      <c r="D41" s="19">
        <f>'GuV 2026'!E22</f>
        <v>41920</v>
      </c>
      <c r="E41" s="19">
        <f>'GuV 2026'!E24</f>
        <v>3980</v>
      </c>
    </row>
    <row r="42" spans="2:5" x14ac:dyDescent="0.25">
      <c r="B42" s="20" t="s">
        <v>35</v>
      </c>
      <c r="C42" s="21">
        <f>'GuV 2026'!F10</f>
        <v>42150</v>
      </c>
      <c r="D42" s="21">
        <f>'GuV 2026'!F22</f>
        <v>39330</v>
      </c>
      <c r="E42" s="21">
        <f>'GuV 2026'!F24</f>
        <v>2820</v>
      </c>
    </row>
    <row r="43" spans="2:5" x14ac:dyDescent="0.25">
      <c r="B43" s="18" t="s">
        <v>36</v>
      </c>
      <c r="C43" s="19">
        <f>'GuV 2026'!G10</f>
        <v>47950</v>
      </c>
      <c r="D43" s="19">
        <f>'GuV 2026'!G22</f>
        <v>42470</v>
      </c>
      <c r="E43" s="19">
        <f>'GuV 2026'!G24</f>
        <v>5480</v>
      </c>
    </row>
    <row r="44" spans="2:5" x14ac:dyDescent="0.25">
      <c r="B44" s="20" t="s">
        <v>37</v>
      </c>
      <c r="C44" s="21">
        <f>'GuV 2026'!H10</f>
        <v>50600</v>
      </c>
      <c r="D44" s="21">
        <f>'GuV 2026'!H22</f>
        <v>51510</v>
      </c>
      <c r="E44" s="21">
        <f>'GuV 2026'!H24</f>
        <v>-910</v>
      </c>
    </row>
    <row r="45" spans="2:5" x14ac:dyDescent="0.25">
      <c r="B45" s="18" t="s">
        <v>38</v>
      </c>
      <c r="C45" s="19">
        <f>'GuV 2026'!I10</f>
        <v>44080</v>
      </c>
      <c r="D45" s="19">
        <f>'GuV 2026'!I22</f>
        <v>39670</v>
      </c>
      <c r="E45" s="19">
        <f>'GuV 2026'!I24</f>
        <v>4410</v>
      </c>
    </row>
    <row r="46" spans="2:5" x14ac:dyDescent="0.25">
      <c r="B46" s="20" t="s">
        <v>39</v>
      </c>
      <c r="C46" s="21">
        <f>'GuV 2026'!J10</f>
        <v>35520</v>
      </c>
      <c r="D46" s="21">
        <f>'GuV 2026'!J22</f>
        <v>35500</v>
      </c>
      <c r="E46" s="21">
        <f>'GuV 2026'!J24</f>
        <v>20</v>
      </c>
    </row>
    <row r="47" spans="2:5" x14ac:dyDescent="0.25">
      <c r="B47" s="18" t="s">
        <v>40</v>
      </c>
      <c r="C47" s="19">
        <f>'GuV 2026'!K10</f>
        <v>48750</v>
      </c>
      <c r="D47" s="19">
        <f>'GuV 2026'!K22</f>
        <v>43590</v>
      </c>
      <c r="E47" s="19">
        <f>'GuV 2026'!K24</f>
        <v>5160</v>
      </c>
    </row>
    <row r="48" spans="2:5" x14ac:dyDescent="0.25">
      <c r="B48" s="20" t="s">
        <v>41</v>
      </c>
      <c r="C48" s="21">
        <f>'GuV 2026'!L10</f>
        <v>52500</v>
      </c>
      <c r="D48" s="21">
        <f>'GuV 2026'!L22</f>
        <v>45480</v>
      </c>
      <c r="E48" s="21">
        <f>'GuV 2026'!L24</f>
        <v>7020</v>
      </c>
    </row>
    <row r="49" spans="2:5" x14ac:dyDescent="0.25">
      <c r="B49" s="18" t="s">
        <v>42</v>
      </c>
      <c r="C49" s="19">
        <f>'GuV 2026'!M10</f>
        <v>55300</v>
      </c>
      <c r="D49" s="19">
        <f>'GuV 2026'!M22</f>
        <v>54240</v>
      </c>
      <c r="E49" s="19">
        <f>'GuV 2026'!M24</f>
        <v>1060</v>
      </c>
    </row>
    <row r="50" spans="2:5" x14ac:dyDescent="0.25">
      <c r="B50" s="20" t="s">
        <v>43</v>
      </c>
      <c r="C50" s="21">
        <f>'GuV 2026'!N10</f>
        <v>47500</v>
      </c>
      <c r="D50" s="21">
        <f>'GuV 2026'!N22</f>
        <v>42380</v>
      </c>
      <c r="E50" s="21">
        <f>'GuV 2026'!N24</f>
        <v>5120</v>
      </c>
    </row>
  </sheetData>
  <mergeCells count="41">
    <mergeCell ref="B18:J18"/>
    <mergeCell ref="B37:E37"/>
    <mergeCell ref="B14:E14"/>
    <mergeCell ref="F14:I14"/>
    <mergeCell ref="J14:M14"/>
    <mergeCell ref="N14:Q14"/>
    <mergeCell ref="B15:E15"/>
    <mergeCell ref="F15:I15"/>
    <mergeCell ref="J15:M15"/>
    <mergeCell ref="N15:Q15"/>
    <mergeCell ref="B11:E11"/>
    <mergeCell ref="F11:I11"/>
    <mergeCell ref="J11:M11"/>
    <mergeCell ref="N11:Q11"/>
    <mergeCell ref="B13:E13"/>
    <mergeCell ref="F13:I13"/>
    <mergeCell ref="J13:M13"/>
    <mergeCell ref="N13:Q13"/>
    <mergeCell ref="B9:E9"/>
    <mergeCell ref="F9:I9"/>
    <mergeCell ref="J9:M9"/>
    <mergeCell ref="N9:Q9"/>
    <mergeCell ref="B10:E10"/>
    <mergeCell ref="F10:I10"/>
    <mergeCell ref="J10:M10"/>
    <mergeCell ref="N10:Q10"/>
    <mergeCell ref="B6:E6"/>
    <mergeCell ref="F6:I6"/>
    <mergeCell ref="J6:M6"/>
    <mergeCell ref="N6:Q6"/>
    <mergeCell ref="B7:E7"/>
    <mergeCell ref="F7:I7"/>
    <mergeCell ref="J7:M7"/>
    <mergeCell ref="N7:Q7"/>
    <mergeCell ref="B1:J1"/>
    <mergeCell ref="K1:S2"/>
    <mergeCell ref="B2:J2"/>
    <mergeCell ref="B5:E5"/>
    <mergeCell ref="F5:I5"/>
    <mergeCell ref="J5:M5"/>
    <mergeCell ref="N5:Q5"/>
  </mergeCells>
  <pageMargins left="0.3" right="0.3" top="0.4" bottom="0.4" header="0.511811023622047" footer="0.511811023622047"/>
  <pageSetup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6"/>
  <sheetViews>
    <sheetView showGridLine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baseColWidth="10" defaultColWidth="8.7109375" defaultRowHeight="15" x14ac:dyDescent="0.25"/>
  <cols>
    <col min="1" max="1" width="5.5703125" customWidth="1"/>
    <col min="2" max="2" width="36" customWidth="1"/>
    <col min="3" max="14" width="9.5703125" customWidth="1"/>
    <col min="15" max="15" width="13.42578125" customWidth="1"/>
    <col min="16" max="16" width="12.42578125" customWidth="1"/>
    <col min="17" max="17" width="10.5703125" customWidth="1"/>
  </cols>
  <sheetData>
    <row r="1" spans="1:17" ht="30" customHeight="1" x14ac:dyDescent="0.25">
      <c r="A1" s="15"/>
      <c r="B1" s="53" t="s">
        <v>44</v>
      </c>
      <c r="C1" s="53"/>
      <c r="D1" s="53"/>
      <c r="E1" s="53"/>
      <c r="F1" s="53"/>
      <c r="G1" s="53"/>
      <c r="H1" s="53"/>
      <c r="I1" s="15"/>
      <c r="J1" s="15"/>
      <c r="K1" s="54" t="s">
        <v>45</v>
      </c>
      <c r="L1" s="54"/>
      <c r="M1" s="54"/>
      <c r="N1" s="54"/>
      <c r="O1" s="54"/>
      <c r="P1" s="54"/>
      <c r="Q1" s="54"/>
    </row>
    <row r="2" spans="1:17" ht="25.5" customHeight="1" x14ac:dyDescent="0.25">
      <c r="A2" s="15"/>
      <c r="B2" s="12" t="s">
        <v>46</v>
      </c>
      <c r="C2" s="12"/>
      <c r="D2" s="12"/>
      <c r="E2" s="12"/>
      <c r="F2" s="12"/>
      <c r="G2" s="12"/>
      <c r="H2" s="12"/>
      <c r="I2" s="15"/>
      <c r="J2" s="15"/>
      <c r="K2" s="55" t="s">
        <v>47</v>
      </c>
      <c r="L2" s="55"/>
      <c r="M2" s="55"/>
      <c r="N2" s="55"/>
      <c r="O2" s="55"/>
      <c r="P2" s="55"/>
      <c r="Q2" s="55"/>
    </row>
    <row r="3" spans="1:17" ht="18" customHeight="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19.5" customHeight="1" x14ac:dyDescent="0.25">
      <c r="A4" s="16"/>
      <c r="B4" s="56" t="s">
        <v>48</v>
      </c>
      <c r="C4" s="56"/>
      <c r="D4" s="56"/>
      <c r="E4" s="56"/>
      <c r="F4" s="56"/>
      <c r="G4" s="56"/>
      <c r="H4" s="56"/>
      <c r="I4" s="16"/>
      <c r="J4" s="16"/>
      <c r="K4" s="57" t="s">
        <v>49</v>
      </c>
      <c r="L4" s="57"/>
      <c r="M4" s="57"/>
      <c r="N4" s="57"/>
      <c r="O4" s="57"/>
      <c r="P4" s="22">
        <v>0.3</v>
      </c>
      <c r="Q4" s="16"/>
    </row>
    <row r="6" spans="1:17" ht="30" customHeight="1" x14ac:dyDescent="0.25">
      <c r="A6" s="23" t="s">
        <v>50</v>
      </c>
      <c r="B6" s="24" t="s">
        <v>51</v>
      </c>
      <c r="C6" s="23" t="s">
        <v>32</v>
      </c>
      <c r="D6" s="23" t="s">
        <v>33</v>
      </c>
      <c r="E6" s="23" t="s">
        <v>34</v>
      </c>
      <c r="F6" s="23" t="s">
        <v>35</v>
      </c>
      <c r="G6" s="23" t="s">
        <v>36</v>
      </c>
      <c r="H6" s="23" t="s">
        <v>37</v>
      </c>
      <c r="I6" s="23" t="s">
        <v>38</v>
      </c>
      <c r="J6" s="23" t="s">
        <v>39</v>
      </c>
      <c r="K6" s="23" t="s">
        <v>40</v>
      </c>
      <c r="L6" s="23" t="s">
        <v>41</v>
      </c>
      <c r="M6" s="23" t="s">
        <v>42</v>
      </c>
      <c r="N6" s="23" t="s">
        <v>43</v>
      </c>
      <c r="O6" s="23" t="s">
        <v>52</v>
      </c>
      <c r="P6" s="23" t="s">
        <v>53</v>
      </c>
      <c r="Q6" s="23" t="s">
        <v>54</v>
      </c>
    </row>
    <row r="7" spans="1:17" ht="16.5" customHeight="1" x14ac:dyDescent="0.25">
      <c r="A7" s="58" t="s">
        <v>55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</row>
    <row r="8" spans="1:17" ht="16.5" customHeight="1" x14ac:dyDescent="0.25">
      <c r="A8" s="25" t="s">
        <v>56</v>
      </c>
      <c r="B8" s="26" t="s">
        <v>57</v>
      </c>
      <c r="C8" s="27">
        <v>38500</v>
      </c>
      <c r="D8" s="27">
        <v>36200</v>
      </c>
      <c r="E8" s="27">
        <v>44800</v>
      </c>
      <c r="F8" s="27">
        <v>41300</v>
      </c>
      <c r="G8" s="27">
        <v>46700</v>
      </c>
      <c r="H8" s="27">
        <v>49200</v>
      </c>
      <c r="I8" s="27">
        <v>43100</v>
      </c>
      <c r="J8" s="27">
        <v>34900</v>
      </c>
      <c r="K8" s="27">
        <v>47600</v>
      </c>
      <c r="L8" s="27">
        <v>51200</v>
      </c>
      <c r="M8" s="27">
        <v>53800</v>
      </c>
      <c r="N8" s="27">
        <v>45400</v>
      </c>
      <c r="O8" s="28">
        <f>SUM(C8:N8)</f>
        <v>532700</v>
      </c>
      <c r="P8" s="29">
        <v>498400</v>
      </c>
      <c r="Q8" s="30">
        <f>IFERROR(O8/O$8,0)</f>
        <v>1</v>
      </c>
    </row>
    <row r="9" spans="1:17" ht="16.5" customHeight="1" x14ac:dyDescent="0.25">
      <c r="A9" s="31" t="s">
        <v>58</v>
      </c>
      <c r="B9" s="32" t="s">
        <v>59</v>
      </c>
      <c r="C9" s="33">
        <v>900</v>
      </c>
      <c r="D9" s="33">
        <v>750</v>
      </c>
      <c r="E9" s="33">
        <v>1100</v>
      </c>
      <c r="F9" s="33">
        <v>850</v>
      </c>
      <c r="G9" s="33">
        <v>1250</v>
      </c>
      <c r="H9" s="33">
        <v>1400</v>
      </c>
      <c r="I9" s="33">
        <v>980</v>
      </c>
      <c r="J9" s="33">
        <v>620</v>
      </c>
      <c r="K9" s="33">
        <v>1150</v>
      </c>
      <c r="L9" s="33">
        <v>1300</v>
      </c>
      <c r="M9" s="33">
        <v>1500</v>
      </c>
      <c r="N9" s="33">
        <v>2100</v>
      </c>
      <c r="O9" s="28">
        <f>SUM(C9:N9)</f>
        <v>13900</v>
      </c>
      <c r="P9" s="34">
        <v>12100</v>
      </c>
      <c r="Q9" s="35">
        <f>IFERROR(O9/O$8,0)</f>
        <v>2.6093486014642387E-2</v>
      </c>
    </row>
    <row r="10" spans="1:17" ht="18.75" customHeight="1" x14ac:dyDescent="0.25">
      <c r="A10" s="36"/>
      <c r="B10" s="37" t="s">
        <v>60</v>
      </c>
      <c r="C10" s="38">
        <f t="shared" ref="C10:P10" si="0">C8+C9</f>
        <v>39400</v>
      </c>
      <c r="D10" s="38">
        <f t="shared" si="0"/>
        <v>36950</v>
      </c>
      <c r="E10" s="38">
        <f t="shared" si="0"/>
        <v>45900</v>
      </c>
      <c r="F10" s="38">
        <f t="shared" si="0"/>
        <v>42150</v>
      </c>
      <c r="G10" s="38">
        <f t="shared" si="0"/>
        <v>47950</v>
      </c>
      <c r="H10" s="38">
        <f t="shared" si="0"/>
        <v>50600</v>
      </c>
      <c r="I10" s="38">
        <f t="shared" si="0"/>
        <v>44080</v>
      </c>
      <c r="J10" s="38">
        <f t="shared" si="0"/>
        <v>35520</v>
      </c>
      <c r="K10" s="38">
        <f t="shared" si="0"/>
        <v>48750</v>
      </c>
      <c r="L10" s="38">
        <f t="shared" si="0"/>
        <v>52500</v>
      </c>
      <c r="M10" s="38">
        <f t="shared" si="0"/>
        <v>55300</v>
      </c>
      <c r="N10" s="38">
        <f t="shared" si="0"/>
        <v>47500</v>
      </c>
      <c r="O10" s="38">
        <f t="shared" si="0"/>
        <v>546600</v>
      </c>
      <c r="P10" s="38">
        <f t="shared" si="0"/>
        <v>510500</v>
      </c>
      <c r="Q10" s="39">
        <f>IFERROR(O10/O$8,0)</f>
        <v>1.0260934860146425</v>
      </c>
    </row>
    <row r="11" spans="1:17" ht="6" customHeight="1" x14ac:dyDescent="0.25"/>
    <row r="12" spans="1:17" ht="16.5" customHeight="1" x14ac:dyDescent="0.25">
      <c r="A12" s="58" t="s">
        <v>61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17" ht="16.5" customHeight="1" x14ac:dyDescent="0.25">
      <c r="A13" s="31" t="s">
        <v>62</v>
      </c>
      <c r="B13" s="32" t="s">
        <v>63</v>
      </c>
      <c r="C13" s="33">
        <v>14200</v>
      </c>
      <c r="D13" s="33">
        <v>13400</v>
      </c>
      <c r="E13" s="33">
        <v>16600</v>
      </c>
      <c r="F13" s="33">
        <v>15300</v>
      </c>
      <c r="G13" s="33">
        <v>17300</v>
      </c>
      <c r="H13" s="33">
        <v>18200</v>
      </c>
      <c r="I13" s="33">
        <v>16000</v>
      </c>
      <c r="J13" s="33">
        <v>12900</v>
      </c>
      <c r="K13" s="33">
        <v>17600</v>
      </c>
      <c r="L13" s="33">
        <v>18900</v>
      </c>
      <c r="M13" s="33">
        <v>19900</v>
      </c>
      <c r="N13" s="33">
        <v>16800</v>
      </c>
      <c r="O13" s="28">
        <f t="shared" ref="O13:O21" si="1">SUM(C13:N13)</f>
        <v>197100</v>
      </c>
      <c r="P13" s="34">
        <v>189300</v>
      </c>
      <c r="Q13" s="35">
        <f t="shared" ref="Q13:Q22" si="2">IFERROR(O13/O$8,0)</f>
        <v>0.37000187722920969</v>
      </c>
    </row>
    <row r="14" spans="1:17" ht="16.5" customHeight="1" x14ac:dyDescent="0.25">
      <c r="A14" s="25" t="s">
        <v>64</v>
      </c>
      <c r="B14" s="26" t="s">
        <v>65</v>
      </c>
      <c r="C14" s="27">
        <v>14500</v>
      </c>
      <c r="D14" s="27">
        <v>14500</v>
      </c>
      <c r="E14" s="27">
        <v>14500</v>
      </c>
      <c r="F14" s="27">
        <v>14500</v>
      </c>
      <c r="G14" s="27">
        <v>14500</v>
      </c>
      <c r="H14" s="27">
        <v>21750</v>
      </c>
      <c r="I14" s="27">
        <v>14500</v>
      </c>
      <c r="J14" s="27">
        <v>14500</v>
      </c>
      <c r="K14" s="27">
        <v>14500</v>
      </c>
      <c r="L14" s="27">
        <v>14500</v>
      </c>
      <c r="M14" s="27">
        <v>21750</v>
      </c>
      <c r="N14" s="27">
        <v>14500</v>
      </c>
      <c r="O14" s="28">
        <f t="shared" si="1"/>
        <v>188500</v>
      </c>
      <c r="P14" s="29">
        <v>179200</v>
      </c>
      <c r="Q14" s="30">
        <f t="shared" si="2"/>
        <v>0.35385770602590577</v>
      </c>
    </row>
    <row r="15" spans="1:17" ht="16.5" customHeight="1" x14ac:dyDescent="0.25">
      <c r="A15" s="31" t="s">
        <v>66</v>
      </c>
      <c r="B15" s="32" t="s">
        <v>67</v>
      </c>
      <c r="C15" s="33">
        <v>2800</v>
      </c>
      <c r="D15" s="33">
        <v>2800</v>
      </c>
      <c r="E15" s="33">
        <v>2800</v>
      </c>
      <c r="F15" s="33">
        <v>2800</v>
      </c>
      <c r="G15" s="33">
        <v>2800</v>
      </c>
      <c r="H15" s="33">
        <v>2800</v>
      </c>
      <c r="I15" s="33">
        <v>2800</v>
      </c>
      <c r="J15" s="33">
        <v>2800</v>
      </c>
      <c r="K15" s="33">
        <v>2800</v>
      </c>
      <c r="L15" s="33">
        <v>2800</v>
      </c>
      <c r="M15" s="33">
        <v>2800</v>
      </c>
      <c r="N15" s="33">
        <v>2800</v>
      </c>
      <c r="O15" s="28">
        <f t="shared" si="1"/>
        <v>33600</v>
      </c>
      <c r="P15" s="34">
        <v>33600</v>
      </c>
      <c r="Q15" s="35">
        <f t="shared" si="2"/>
        <v>6.3074901445466486E-2</v>
      </c>
    </row>
    <row r="16" spans="1:17" ht="16.5" customHeight="1" x14ac:dyDescent="0.25">
      <c r="A16" s="25" t="s">
        <v>68</v>
      </c>
      <c r="B16" s="26" t="s">
        <v>69</v>
      </c>
      <c r="C16" s="27">
        <v>1250</v>
      </c>
      <c r="D16" s="27">
        <v>1250</v>
      </c>
      <c r="E16" s="27">
        <v>1250</v>
      </c>
      <c r="F16" s="27">
        <v>1250</v>
      </c>
      <c r="G16" s="27">
        <v>1250</v>
      </c>
      <c r="H16" s="27">
        <v>1250</v>
      </c>
      <c r="I16" s="27">
        <v>1250</v>
      </c>
      <c r="J16" s="27">
        <v>1250</v>
      </c>
      <c r="K16" s="27">
        <v>1250</v>
      </c>
      <c r="L16" s="27">
        <v>1250</v>
      </c>
      <c r="M16" s="27">
        <v>1250</v>
      </c>
      <c r="N16" s="27">
        <v>1250</v>
      </c>
      <c r="O16" s="28">
        <f t="shared" si="1"/>
        <v>15000</v>
      </c>
      <c r="P16" s="29">
        <v>14400</v>
      </c>
      <c r="Q16" s="30">
        <f t="shared" si="2"/>
        <v>2.8158438145297542E-2</v>
      </c>
    </row>
    <row r="17" spans="1:17" ht="16.5" customHeight="1" x14ac:dyDescent="0.25">
      <c r="A17" s="31" t="s">
        <v>70</v>
      </c>
      <c r="B17" s="32" t="s">
        <v>71</v>
      </c>
      <c r="C17" s="33">
        <v>1800</v>
      </c>
      <c r="D17" s="33">
        <v>1200</v>
      </c>
      <c r="E17" s="33">
        <v>2400</v>
      </c>
      <c r="F17" s="33">
        <v>1600</v>
      </c>
      <c r="G17" s="33">
        <v>2200</v>
      </c>
      <c r="H17" s="33">
        <v>2600</v>
      </c>
      <c r="I17" s="33">
        <v>1400</v>
      </c>
      <c r="J17" s="33">
        <v>900</v>
      </c>
      <c r="K17" s="33">
        <v>2800</v>
      </c>
      <c r="L17" s="33">
        <v>3200</v>
      </c>
      <c r="M17" s="33">
        <v>3600</v>
      </c>
      <c r="N17" s="33">
        <v>2000</v>
      </c>
      <c r="O17" s="28">
        <f t="shared" si="1"/>
        <v>25700</v>
      </c>
      <c r="P17" s="34">
        <v>21800</v>
      </c>
      <c r="Q17" s="35">
        <f t="shared" si="2"/>
        <v>4.8244790688943121E-2</v>
      </c>
    </row>
    <row r="18" spans="1:17" ht="16.5" customHeight="1" x14ac:dyDescent="0.25">
      <c r="A18" s="25" t="s">
        <v>72</v>
      </c>
      <c r="B18" s="26" t="s">
        <v>73</v>
      </c>
      <c r="C18" s="27">
        <v>950</v>
      </c>
      <c r="D18" s="27">
        <v>880</v>
      </c>
      <c r="E18" s="27">
        <v>1020</v>
      </c>
      <c r="F18" s="27">
        <v>970</v>
      </c>
      <c r="G18" s="27">
        <v>1050</v>
      </c>
      <c r="H18" s="27">
        <v>1120</v>
      </c>
      <c r="I18" s="27">
        <v>990</v>
      </c>
      <c r="J18" s="27">
        <v>840</v>
      </c>
      <c r="K18" s="27">
        <v>1080</v>
      </c>
      <c r="L18" s="27">
        <v>1150</v>
      </c>
      <c r="M18" s="27">
        <v>1200</v>
      </c>
      <c r="N18" s="27">
        <v>1010</v>
      </c>
      <c r="O18" s="28">
        <f t="shared" si="1"/>
        <v>12260</v>
      </c>
      <c r="P18" s="29">
        <v>11900</v>
      </c>
      <c r="Q18" s="30">
        <f t="shared" si="2"/>
        <v>2.3014830110756522E-2</v>
      </c>
    </row>
    <row r="19" spans="1:17" ht="16.5" customHeight="1" x14ac:dyDescent="0.25">
      <c r="A19" s="31" t="s">
        <v>74</v>
      </c>
      <c r="B19" s="32" t="s">
        <v>75</v>
      </c>
      <c r="C19" s="33">
        <v>600</v>
      </c>
      <c r="D19" s="33">
        <v>600</v>
      </c>
      <c r="E19" s="33">
        <v>600</v>
      </c>
      <c r="F19" s="33">
        <v>600</v>
      </c>
      <c r="G19" s="33">
        <v>600</v>
      </c>
      <c r="H19" s="33">
        <v>600</v>
      </c>
      <c r="I19" s="33">
        <v>600</v>
      </c>
      <c r="J19" s="33">
        <v>600</v>
      </c>
      <c r="K19" s="33">
        <v>600</v>
      </c>
      <c r="L19" s="33">
        <v>600</v>
      </c>
      <c r="M19" s="33">
        <v>600</v>
      </c>
      <c r="N19" s="33">
        <v>600</v>
      </c>
      <c r="O19" s="28">
        <f t="shared" si="1"/>
        <v>7200</v>
      </c>
      <c r="P19" s="34">
        <v>7050</v>
      </c>
      <c r="Q19" s="35">
        <f t="shared" si="2"/>
        <v>1.351605030974282E-2</v>
      </c>
    </row>
    <row r="20" spans="1:17" ht="16.5" customHeight="1" x14ac:dyDescent="0.25">
      <c r="A20" s="25" t="s">
        <v>76</v>
      </c>
      <c r="B20" s="26" t="s">
        <v>77</v>
      </c>
      <c r="C20" s="27">
        <v>420</v>
      </c>
      <c r="D20" s="27">
        <v>280</v>
      </c>
      <c r="E20" s="27">
        <v>650</v>
      </c>
      <c r="F20" s="27">
        <v>510</v>
      </c>
      <c r="G20" s="27">
        <v>720</v>
      </c>
      <c r="H20" s="27">
        <v>890</v>
      </c>
      <c r="I20" s="27">
        <v>380</v>
      </c>
      <c r="J20" s="27">
        <v>210</v>
      </c>
      <c r="K20" s="27">
        <v>760</v>
      </c>
      <c r="L20" s="27">
        <v>680</v>
      </c>
      <c r="M20" s="27">
        <v>540</v>
      </c>
      <c r="N20" s="27">
        <v>320</v>
      </c>
      <c r="O20" s="28">
        <f t="shared" si="1"/>
        <v>6360</v>
      </c>
      <c r="P20" s="29">
        <v>5400</v>
      </c>
      <c r="Q20" s="30">
        <f t="shared" si="2"/>
        <v>1.1939177773606157E-2</v>
      </c>
    </row>
    <row r="21" spans="1:17" ht="16.5" customHeight="1" x14ac:dyDescent="0.25">
      <c r="A21" s="31" t="s">
        <v>78</v>
      </c>
      <c r="B21" s="32" t="s">
        <v>79</v>
      </c>
      <c r="C21" s="33">
        <v>1900</v>
      </c>
      <c r="D21" s="33">
        <v>1650</v>
      </c>
      <c r="E21" s="33">
        <v>2100</v>
      </c>
      <c r="F21" s="33">
        <v>1800</v>
      </c>
      <c r="G21" s="33">
        <v>2050</v>
      </c>
      <c r="H21" s="33">
        <v>2300</v>
      </c>
      <c r="I21" s="33">
        <v>1750</v>
      </c>
      <c r="J21" s="33">
        <v>1500</v>
      </c>
      <c r="K21" s="33">
        <v>2200</v>
      </c>
      <c r="L21" s="33">
        <v>2400</v>
      </c>
      <c r="M21" s="33">
        <v>2600</v>
      </c>
      <c r="N21" s="33">
        <v>3100</v>
      </c>
      <c r="O21" s="28">
        <f t="shared" si="1"/>
        <v>25350</v>
      </c>
      <c r="P21" s="34">
        <v>23700</v>
      </c>
      <c r="Q21" s="35">
        <f t="shared" si="2"/>
        <v>4.7587760465552846E-2</v>
      </c>
    </row>
    <row r="22" spans="1:17" ht="18.75" customHeight="1" x14ac:dyDescent="0.25">
      <c r="A22" s="36"/>
      <c r="B22" s="37" t="s">
        <v>80</v>
      </c>
      <c r="C22" s="38">
        <f t="shared" ref="C22:P22" si="3">SUM(C13:C21)</f>
        <v>38420</v>
      </c>
      <c r="D22" s="38">
        <f t="shared" si="3"/>
        <v>36560</v>
      </c>
      <c r="E22" s="38">
        <f t="shared" si="3"/>
        <v>41920</v>
      </c>
      <c r="F22" s="38">
        <f t="shared" si="3"/>
        <v>39330</v>
      </c>
      <c r="G22" s="38">
        <f t="shared" si="3"/>
        <v>42470</v>
      </c>
      <c r="H22" s="38">
        <f t="shared" si="3"/>
        <v>51510</v>
      </c>
      <c r="I22" s="38">
        <f t="shared" si="3"/>
        <v>39670</v>
      </c>
      <c r="J22" s="38">
        <f t="shared" si="3"/>
        <v>35500</v>
      </c>
      <c r="K22" s="38">
        <f t="shared" si="3"/>
        <v>43590</v>
      </c>
      <c r="L22" s="38">
        <f t="shared" si="3"/>
        <v>45480</v>
      </c>
      <c r="M22" s="38">
        <f t="shared" si="3"/>
        <v>54240</v>
      </c>
      <c r="N22" s="38">
        <f t="shared" si="3"/>
        <v>42380</v>
      </c>
      <c r="O22" s="38">
        <f t="shared" si="3"/>
        <v>511070</v>
      </c>
      <c r="P22" s="38">
        <f t="shared" si="3"/>
        <v>486350</v>
      </c>
      <c r="Q22" s="39">
        <f t="shared" si="2"/>
        <v>0.95939553219448093</v>
      </c>
    </row>
    <row r="23" spans="1:17" ht="6" customHeight="1" x14ac:dyDescent="0.25"/>
    <row r="24" spans="1:17" ht="21" customHeight="1" x14ac:dyDescent="0.25">
      <c r="A24" s="40"/>
      <c r="B24" s="41" t="s">
        <v>81</v>
      </c>
      <c r="C24" s="42">
        <f t="shared" ref="C24:P24" si="4">C10-C22</f>
        <v>980</v>
      </c>
      <c r="D24" s="42">
        <f t="shared" si="4"/>
        <v>390</v>
      </c>
      <c r="E24" s="42">
        <f t="shared" si="4"/>
        <v>3980</v>
      </c>
      <c r="F24" s="42">
        <f t="shared" si="4"/>
        <v>2820</v>
      </c>
      <c r="G24" s="42">
        <f t="shared" si="4"/>
        <v>5480</v>
      </c>
      <c r="H24" s="42">
        <f t="shared" si="4"/>
        <v>-910</v>
      </c>
      <c r="I24" s="42">
        <f t="shared" si="4"/>
        <v>4410</v>
      </c>
      <c r="J24" s="42">
        <f t="shared" si="4"/>
        <v>20</v>
      </c>
      <c r="K24" s="42">
        <f t="shared" si="4"/>
        <v>5160</v>
      </c>
      <c r="L24" s="42">
        <f t="shared" si="4"/>
        <v>7020</v>
      </c>
      <c r="M24" s="42">
        <f t="shared" si="4"/>
        <v>1060</v>
      </c>
      <c r="N24" s="42">
        <f t="shared" si="4"/>
        <v>5120</v>
      </c>
      <c r="O24" s="42">
        <f t="shared" si="4"/>
        <v>35530</v>
      </c>
      <c r="P24" s="42">
        <f t="shared" si="4"/>
        <v>24150</v>
      </c>
      <c r="Q24" s="43">
        <f>IFERROR(O24/O$8,0)</f>
        <v>6.6697953820161443E-2</v>
      </c>
    </row>
    <row r="25" spans="1:17" ht="6" customHeight="1" x14ac:dyDescent="0.25"/>
    <row r="26" spans="1:17" ht="16.5" customHeight="1" x14ac:dyDescent="0.25">
      <c r="A26" s="58" t="s">
        <v>82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</row>
    <row r="27" spans="1:17" ht="16.5" customHeight="1" x14ac:dyDescent="0.25">
      <c r="A27" s="31" t="s">
        <v>83</v>
      </c>
      <c r="B27" s="32" t="s">
        <v>84</v>
      </c>
      <c r="C27" s="33">
        <v>45</v>
      </c>
      <c r="D27" s="33">
        <v>42</v>
      </c>
      <c r="E27" s="33">
        <v>50</v>
      </c>
      <c r="F27" s="33">
        <v>48</v>
      </c>
      <c r="G27" s="33">
        <v>52</v>
      </c>
      <c r="H27" s="33">
        <v>55</v>
      </c>
      <c r="I27" s="33">
        <v>49</v>
      </c>
      <c r="J27" s="33">
        <v>40</v>
      </c>
      <c r="K27" s="33">
        <v>53</v>
      </c>
      <c r="L27" s="33">
        <v>58</v>
      </c>
      <c r="M27" s="33">
        <v>60</v>
      </c>
      <c r="N27" s="33">
        <v>51</v>
      </c>
      <c r="O27" s="28">
        <f>SUM(C27:N27)</f>
        <v>603</v>
      </c>
      <c r="P27" s="34">
        <v>540</v>
      </c>
      <c r="Q27" s="35">
        <f>IFERROR(O27/O$8,0)</f>
        <v>1.1319692134409611E-3</v>
      </c>
    </row>
    <row r="28" spans="1:17" ht="16.5" customHeight="1" x14ac:dyDescent="0.25">
      <c r="A28" s="25" t="s">
        <v>85</v>
      </c>
      <c r="B28" s="26" t="s">
        <v>86</v>
      </c>
      <c r="C28" s="27">
        <v>380</v>
      </c>
      <c r="D28" s="27">
        <v>380</v>
      </c>
      <c r="E28" s="27">
        <v>375</v>
      </c>
      <c r="F28" s="27">
        <v>375</v>
      </c>
      <c r="G28" s="27">
        <v>370</v>
      </c>
      <c r="H28" s="27">
        <v>370</v>
      </c>
      <c r="I28" s="27">
        <v>365</v>
      </c>
      <c r="J28" s="27">
        <v>365</v>
      </c>
      <c r="K28" s="27">
        <v>360</v>
      </c>
      <c r="L28" s="27">
        <v>360</v>
      </c>
      <c r="M28" s="27">
        <v>355</v>
      </c>
      <c r="N28" s="27">
        <v>355</v>
      </c>
      <c r="O28" s="28">
        <f>SUM(C28:N28)</f>
        <v>4410</v>
      </c>
      <c r="P28" s="29">
        <v>5100</v>
      </c>
      <c r="Q28" s="30">
        <f>IFERROR(O28/O$8,0)</f>
        <v>8.2785808147174764E-3</v>
      </c>
    </row>
    <row r="29" spans="1:17" ht="18.75" customHeight="1" x14ac:dyDescent="0.25">
      <c r="A29" s="36"/>
      <c r="B29" s="37" t="s">
        <v>87</v>
      </c>
      <c r="C29" s="38">
        <f t="shared" ref="C29:P29" si="5">C27-C28</f>
        <v>-335</v>
      </c>
      <c r="D29" s="38">
        <f t="shared" si="5"/>
        <v>-338</v>
      </c>
      <c r="E29" s="38">
        <f t="shared" si="5"/>
        <v>-325</v>
      </c>
      <c r="F29" s="38">
        <f t="shared" si="5"/>
        <v>-327</v>
      </c>
      <c r="G29" s="38">
        <f t="shared" si="5"/>
        <v>-318</v>
      </c>
      <c r="H29" s="38">
        <f t="shared" si="5"/>
        <v>-315</v>
      </c>
      <c r="I29" s="38">
        <f t="shared" si="5"/>
        <v>-316</v>
      </c>
      <c r="J29" s="38">
        <f t="shared" si="5"/>
        <v>-325</v>
      </c>
      <c r="K29" s="38">
        <f t="shared" si="5"/>
        <v>-307</v>
      </c>
      <c r="L29" s="38">
        <f t="shared" si="5"/>
        <v>-302</v>
      </c>
      <c r="M29" s="38">
        <f t="shared" si="5"/>
        <v>-295</v>
      </c>
      <c r="N29" s="38">
        <f t="shared" si="5"/>
        <v>-304</v>
      </c>
      <c r="O29" s="38">
        <f t="shared" si="5"/>
        <v>-3807</v>
      </c>
      <c r="P29" s="38">
        <f t="shared" si="5"/>
        <v>-4560</v>
      </c>
      <c r="Q29" s="39">
        <f>IFERROR(O29/O$8,0)</f>
        <v>-7.1466116012765162E-3</v>
      </c>
    </row>
    <row r="30" spans="1:17" ht="6" customHeight="1" x14ac:dyDescent="0.25"/>
    <row r="31" spans="1:17" ht="21" customHeight="1" x14ac:dyDescent="0.25">
      <c r="A31" s="40"/>
      <c r="B31" s="41" t="s">
        <v>88</v>
      </c>
      <c r="C31" s="42">
        <f t="shared" ref="C31:P31" si="6">C24+C29</f>
        <v>645</v>
      </c>
      <c r="D31" s="42">
        <f t="shared" si="6"/>
        <v>52</v>
      </c>
      <c r="E31" s="42">
        <f t="shared" si="6"/>
        <v>3655</v>
      </c>
      <c r="F31" s="42">
        <f t="shared" si="6"/>
        <v>2493</v>
      </c>
      <c r="G31" s="42">
        <f t="shared" si="6"/>
        <v>5162</v>
      </c>
      <c r="H31" s="42">
        <f t="shared" si="6"/>
        <v>-1225</v>
      </c>
      <c r="I31" s="42">
        <f t="shared" si="6"/>
        <v>4094</v>
      </c>
      <c r="J31" s="42">
        <f t="shared" si="6"/>
        <v>-305</v>
      </c>
      <c r="K31" s="42">
        <f t="shared" si="6"/>
        <v>4853</v>
      </c>
      <c r="L31" s="42">
        <f t="shared" si="6"/>
        <v>6718</v>
      </c>
      <c r="M31" s="42">
        <f t="shared" si="6"/>
        <v>765</v>
      </c>
      <c r="N31" s="42">
        <f t="shared" si="6"/>
        <v>4816</v>
      </c>
      <c r="O31" s="42">
        <f t="shared" si="6"/>
        <v>31723</v>
      </c>
      <c r="P31" s="42">
        <f t="shared" si="6"/>
        <v>19590</v>
      </c>
      <c r="Q31" s="43">
        <f>IFERROR(O31/O$8,0)</f>
        <v>5.9551342218884924E-2</v>
      </c>
    </row>
    <row r="32" spans="1:17" ht="16.5" customHeight="1" x14ac:dyDescent="0.25">
      <c r="A32" s="25" t="s">
        <v>89</v>
      </c>
      <c r="B32" s="26" t="s">
        <v>90</v>
      </c>
      <c r="C32" s="44">
        <f t="shared" ref="C32:N32" si="7">ROUND(MAX(C31,0)*$P4,0)</f>
        <v>194</v>
      </c>
      <c r="D32" s="44">
        <f t="shared" si="7"/>
        <v>16</v>
      </c>
      <c r="E32" s="44">
        <f t="shared" si="7"/>
        <v>1097</v>
      </c>
      <c r="F32" s="44">
        <f t="shared" si="7"/>
        <v>748</v>
      </c>
      <c r="G32" s="44">
        <f t="shared" si="7"/>
        <v>1549</v>
      </c>
      <c r="H32" s="44">
        <f t="shared" si="7"/>
        <v>0</v>
      </c>
      <c r="I32" s="44">
        <f t="shared" si="7"/>
        <v>1228</v>
      </c>
      <c r="J32" s="44">
        <f t="shared" si="7"/>
        <v>0</v>
      </c>
      <c r="K32" s="44">
        <f t="shared" si="7"/>
        <v>1456</v>
      </c>
      <c r="L32" s="44">
        <f t="shared" si="7"/>
        <v>2015</v>
      </c>
      <c r="M32" s="44">
        <f t="shared" si="7"/>
        <v>230</v>
      </c>
      <c r="N32" s="44">
        <f t="shared" si="7"/>
        <v>1445</v>
      </c>
      <c r="O32" s="28">
        <f>SUM(C32:N32)</f>
        <v>9978</v>
      </c>
      <c r="P32" s="29">
        <f>ROUND(MAX(P31,0)*$P4,0)</f>
        <v>5877</v>
      </c>
      <c r="Q32" s="30">
        <f>IFERROR(O32/O$8,0)</f>
        <v>1.8730993054251924E-2</v>
      </c>
    </row>
    <row r="33" spans="1:17" ht="6" customHeight="1" x14ac:dyDescent="0.25"/>
    <row r="34" spans="1:17" ht="21" customHeight="1" x14ac:dyDescent="0.25">
      <c r="A34" s="40"/>
      <c r="B34" s="41" t="s">
        <v>91</v>
      </c>
      <c r="C34" s="42">
        <f t="shared" ref="C34:P34" si="8">C31-C32</f>
        <v>451</v>
      </c>
      <c r="D34" s="42">
        <f t="shared" si="8"/>
        <v>36</v>
      </c>
      <c r="E34" s="42">
        <f t="shared" si="8"/>
        <v>2558</v>
      </c>
      <c r="F34" s="42">
        <f t="shared" si="8"/>
        <v>1745</v>
      </c>
      <c r="G34" s="42">
        <f t="shared" si="8"/>
        <v>3613</v>
      </c>
      <c r="H34" s="42">
        <f t="shared" si="8"/>
        <v>-1225</v>
      </c>
      <c r="I34" s="42">
        <f t="shared" si="8"/>
        <v>2866</v>
      </c>
      <c r="J34" s="42">
        <f t="shared" si="8"/>
        <v>-305</v>
      </c>
      <c r="K34" s="42">
        <f t="shared" si="8"/>
        <v>3397</v>
      </c>
      <c r="L34" s="42">
        <f t="shared" si="8"/>
        <v>4703</v>
      </c>
      <c r="M34" s="42">
        <f t="shared" si="8"/>
        <v>535</v>
      </c>
      <c r="N34" s="42">
        <f t="shared" si="8"/>
        <v>3371</v>
      </c>
      <c r="O34" s="42">
        <f t="shared" si="8"/>
        <v>21745</v>
      </c>
      <c r="P34" s="42">
        <f t="shared" si="8"/>
        <v>13713</v>
      </c>
      <c r="Q34" s="43">
        <f>IFERROR(O34/O$8,0)</f>
        <v>4.0820349164633001E-2</v>
      </c>
    </row>
    <row r="36" spans="1:17" ht="24" customHeight="1" x14ac:dyDescent="0.25">
      <c r="B36" s="59" t="s">
        <v>92</v>
      </c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</row>
  </sheetData>
  <mergeCells count="10">
    <mergeCell ref="A7:Q7"/>
    <mergeCell ref="A12:Q12"/>
    <mergeCell ref="A26:Q26"/>
    <mergeCell ref="B36:Q36"/>
    <mergeCell ref="B1:H1"/>
    <mergeCell ref="K1:Q1"/>
    <mergeCell ref="B2:H2"/>
    <mergeCell ref="K2:Q2"/>
    <mergeCell ref="B4:H4"/>
    <mergeCell ref="K4:O4"/>
  </mergeCells>
  <pageMargins left="0.3" right="0.3" top="0.4" bottom="0.4" header="0.511811023622047" footer="0.511811023622047"/>
  <pageSetup fitToHeight="0" orientation="landscape" horizontalDpi="300" verticalDpi="30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28"/>
  <sheetViews>
    <sheetView showGridLines="0" zoomScaleNormal="100" workbookViewId="0"/>
  </sheetViews>
  <sheetFormatPr baseColWidth="10" defaultColWidth="8.7109375" defaultRowHeight="15" x14ac:dyDescent="0.25"/>
  <cols>
    <col min="1" max="1" width="3" customWidth="1"/>
    <col min="2" max="2" width="4" customWidth="1"/>
    <col min="3" max="3" width="60" customWidth="1"/>
    <col min="4" max="4" width="30" customWidth="1"/>
  </cols>
  <sheetData>
    <row r="1" spans="1:5" ht="33.75" customHeight="1" x14ac:dyDescent="0.25">
      <c r="A1" s="15"/>
      <c r="B1" s="53" t="s">
        <v>93</v>
      </c>
      <c r="C1" s="53"/>
      <c r="D1" s="53"/>
      <c r="E1" s="15"/>
    </row>
    <row r="2" spans="1:5" ht="6" customHeight="1" x14ac:dyDescent="0.25">
      <c r="A2" s="16"/>
      <c r="B2" s="16"/>
      <c r="C2" s="16"/>
      <c r="D2" s="16"/>
      <c r="E2" s="16"/>
    </row>
    <row r="4" spans="1:5" ht="24" customHeight="1" x14ac:dyDescent="0.25">
      <c r="B4" s="60" t="s">
        <v>94</v>
      </c>
      <c r="C4" s="60"/>
      <c r="D4" s="60"/>
    </row>
    <row r="5" spans="1:5" ht="30" customHeight="1" x14ac:dyDescent="0.25">
      <c r="B5" s="61" t="s">
        <v>95</v>
      </c>
      <c r="C5" s="61"/>
      <c r="D5" s="61"/>
    </row>
    <row r="7" spans="1:5" ht="30" customHeight="1" x14ac:dyDescent="0.25">
      <c r="B7" s="45" t="s">
        <v>96</v>
      </c>
      <c r="C7" s="61" t="s">
        <v>97</v>
      </c>
      <c r="D7" s="61"/>
    </row>
    <row r="8" spans="1:5" ht="30" customHeight="1" x14ac:dyDescent="0.25">
      <c r="B8" s="45" t="s">
        <v>96</v>
      </c>
      <c r="C8" s="61" t="s">
        <v>98</v>
      </c>
      <c r="D8" s="61"/>
    </row>
    <row r="9" spans="1:5" ht="16.5" customHeight="1" x14ac:dyDescent="0.25">
      <c r="B9" s="45" t="s">
        <v>96</v>
      </c>
      <c r="C9" s="61" t="s">
        <v>99</v>
      </c>
      <c r="D9" s="61"/>
    </row>
    <row r="11" spans="1:5" ht="24" customHeight="1" x14ac:dyDescent="0.25">
      <c r="B11" s="60" t="s">
        <v>100</v>
      </c>
      <c r="C11" s="60"/>
      <c r="D11" s="60"/>
    </row>
    <row r="12" spans="1:5" ht="21.75" customHeight="1" x14ac:dyDescent="0.25">
      <c r="B12" s="45" t="s">
        <v>96</v>
      </c>
      <c r="C12" s="61" t="s">
        <v>101</v>
      </c>
      <c r="D12" s="61"/>
    </row>
    <row r="13" spans="1:5" ht="21.75" customHeight="1" x14ac:dyDescent="0.25">
      <c r="B13" s="45" t="s">
        <v>96</v>
      </c>
      <c r="C13" s="61" t="s">
        <v>102</v>
      </c>
      <c r="D13" s="61"/>
    </row>
    <row r="14" spans="1:5" ht="21.75" customHeight="1" x14ac:dyDescent="0.25">
      <c r="B14" s="45" t="s">
        <v>96</v>
      </c>
      <c r="C14" s="61" t="s">
        <v>103</v>
      </c>
      <c r="D14" s="61"/>
    </row>
    <row r="15" spans="1:5" ht="21.75" customHeight="1" x14ac:dyDescent="0.25">
      <c r="B15" s="45" t="s">
        <v>96</v>
      </c>
      <c r="C15" s="61" t="s">
        <v>104</v>
      </c>
      <c r="D15" s="61"/>
    </row>
    <row r="16" spans="1:5" ht="21.75" customHeight="1" x14ac:dyDescent="0.25">
      <c r="B16" s="45" t="s">
        <v>96</v>
      </c>
      <c r="C16" s="61" t="s">
        <v>105</v>
      </c>
      <c r="D16" s="61"/>
    </row>
    <row r="17" spans="2:4" ht="21.75" customHeight="1" x14ac:dyDescent="0.25">
      <c r="B17" s="45" t="s">
        <v>96</v>
      </c>
      <c r="C17" s="61" t="s">
        <v>106</v>
      </c>
      <c r="D17" s="61"/>
    </row>
    <row r="19" spans="2:4" ht="24" customHeight="1" x14ac:dyDescent="0.25">
      <c r="B19" s="60" t="s">
        <v>107</v>
      </c>
      <c r="C19" s="60"/>
      <c r="D19" s="60"/>
    </row>
    <row r="20" spans="2:4" ht="19.5" customHeight="1" x14ac:dyDescent="0.25">
      <c r="B20" s="46"/>
      <c r="C20" s="47" t="s">
        <v>108</v>
      </c>
      <c r="D20" s="48" t="s">
        <v>109</v>
      </c>
    </row>
    <row r="21" spans="2:4" ht="19.5" customHeight="1" x14ac:dyDescent="0.25">
      <c r="B21" s="49"/>
      <c r="C21" s="47" t="s">
        <v>110</v>
      </c>
      <c r="D21" s="48" t="s">
        <v>111</v>
      </c>
    </row>
    <row r="22" spans="2:4" ht="19.5" customHeight="1" x14ac:dyDescent="0.25">
      <c r="B22" s="50"/>
      <c r="C22" s="47" t="s">
        <v>112</v>
      </c>
      <c r="D22" s="48" t="s">
        <v>113</v>
      </c>
    </row>
    <row r="23" spans="2:4" ht="19.5" customHeight="1" x14ac:dyDescent="0.25">
      <c r="B23" s="51"/>
      <c r="C23" s="47" t="s">
        <v>114</v>
      </c>
      <c r="D23" s="48" t="s">
        <v>115</v>
      </c>
    </row>
    <row r="25" spans="2:4" ht="24" customHeight="1" x14ac:dyDescent="0.25">
      <c r="B25" s="60" t="s">
        <v>116</v>
      </c>
      <c r="C25" s="60"/>
      <c r="D25" s="60"/>
    </row>
    <row r="26" spans="2:4" ht="31.5" customHeight="1" x14ac:dyDescent="0.25">
      <c r="B26" s="61" t="s">
        <v>117</v>
      </c>
      <c r="C26" s="61"/>
      <c r="D26" s="61"/>
    </row>
    <row r="28" spans="2:4" ht="30" customHeight="1" x14ac:dyDescent="0.25">
      <c r="B28" s="62" t="s">
        <v>118</v>
      </c>
      <c r="C28" s="62"/>
      <c r="D28" s="62"/>
    </row>
  </sheetData>
  <mergeCells count="17">
    <mergeCell ref="B26:D26"/>
    <mergeCell ref="B28:D28"/>
    <mergeCell ref="C15:D15"/>
    <mergeCell ref="C16:D16"/>
    <mergeCell ref="C17:D17"/>
    <mergeCell ref="B19:D19"/>
    <mergeCell ref="B25:D25"/>
    <mergeCell ref="C9:D9"/>
    <mergeCell ref="B11:D11"/>
    <mergeCell ref="C12:D12"/>
    <mergeCell ref="C13:D13"/>
    <mergeCell ref="C14:D14"/>
    <mergeCell ref="B1:D1"/>
    <mergeCell ref="B4:D4"/>
    <mergeCell ref="B5:D5"/>
    <mergeCell ref="C7:D7"/>
    <mergeCell ref="C8:D8"/>
  </mergeCells>
  <pageMargins left="0.5" right="0.5" top="0.5" bottom="0.5" header="0.511811023622047" footer="0.511811023622047"/>
  <pageSetup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4</vt:i4>
      </vt:variant>
    </vt:vector>
  </HeadingPairs>
  <TitlesOfParts>
    <vt:vector size="7" baseType="lpstr">
      <vt:lpstr>Dashboard</vt:lpstr>
      <vt:lpstr>GuV 2026</vt:lpstr>
      <vt:lpstr>Anleitung</vt:lpstr>
      <vt:lpstr>Anleitung!Druckbereich</vt:lpstr>
      <vt:lpstr>Dashboard!Druckbereich</vt:lpstr>
      <vt:lpstr>'GuV 2026'!Druckbereich</vt:lpstr>
      <vt:lpstr>'GuV 2026'!Drucktitel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Sergio Jiménez Canales</cp:lastModifiedBy>
  <cp:revision>1</cp:revision>
  <dcterms:created xsi:type="dcterms:W3CDTF">2026-08-14T08:36:42Z</dcterms:created>
  <dcterms:modified xsi:type="dcterms:W3CDTF">2026-08-14T13:33:02Z</dcterms:modified>
  <dc:language>en-US</dc:language>
</cp:coreProperties>
</file>