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Generador\"/>
    </mc:Choice>
  </mc:AlternateContent>
  <xr:revisionPtr revIDLastSave="0" documentId="13_ncr:1_{37E9FBE1-F335-43AA-B5A8-71D01D3C5E9D}" xr6:coauthVersionLast="47" xr6:coauthVersionMax="47" xr10:uidLastSave="{00000000-0000-0000-0000-000000000000}"/>
  <bookViews>
    <workbookView xWindow="690" yWindow="690" windowWidth="25500" windowHeight="13500" tabRatio="500" xr2:uid="{00000000-000D-0000-FFFF-FFFF00000000}"/>
  </bookViews>
  <sheets>
    <sheet name="Dashboard" sheetId="1" r:id="rId1"/>
    <sheet name="GuV 2026" sheetId="2" r:id="rId2"/>
    <sheet name="Anleitung" sheetId="3" r:id="rId3"/>
  </sheets>
  <definedNames>
    <definedName name="_xlnm.Print_Area" localSheetId="2">Anleitung!$A$1:$D$30</definedName>
    <definedName name="_xlnm.Print_Area" localSheetId="0">Dashboard!$A$1:$S$53</definedName>
    <definedName name="_xlnm.Print_Area" localSheetId="1">'GuV 2026'!$A$1:$Q$37</definedName>
    <definedName name="_xlnm.Print_Titles" localSheetId="1">'GuV 2026'!$1:$7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32" i="2" l="1"/>
  <c r="P30" i="2"/>
  <c r="N30" i="2"/>
  <c r="M30" i="2"/>
  <c r="L30" i="2"/>
  <c r="K30" i="2"/>
  <c r="J30" i="2"/>
  <c r="I30" i="2"/>
  <c r="H30" i="2"/>
  <c r="G30" i="2"/>
  <c r="F30" i="2"/>
  <c r="E30" i="2"/>
  <c r="D30" i="2"/>
  <c r="C30" i="2"/>
  <c r="O29" i="2"/>
  <c r="O30" i="2" s="1"/>
  <c r="Q30" i="2" s="1"/>
  <c r="Q28" i="2"/>
  <c r="O28" i="2"/>
  <c r="J25" i="2"/>
  <c r="E48" i="1" s="1"/>
  <c r="H25" i="2"/>
  <c r="E46" i="1" s="1"/>
  <c r="F25" i="2"/>
  <c r="F32" i="2" s="1"/>
  <c r="E25" i="2"/>
  <c r="E32" i="2" s="1"/>
  <c r="D25" i="2"/>
  <c r="D32" i="2" s="1"/>
  <c r="C25" i="2"/>
  <c r="C32" i="2" s="1"/>
  <c r="P23" i="2"/>
  <c r="N23" i="2"/>
  <c r="M23" i="2"/>
  <c r="L23" i="2"/>
  <c r="K23" i="2"/>
  <c r="J23" i="2"/>
  <c r="D48" i="1" s="1"/>
  <c r="I23" i="2"/>
  <c r="I25" i="2" s="1"/>
  <c r="H23" i="2"/>
  <c r="G23" i="2"/>
  <c r="F23" i="2"/>
  <c r="E23" i="2"/>
  <c r="D43" i="1" s="1"/>
  <c r="D23" i="2"/>
  <c r="C23" i="2"/>
  <c r="D41" i="1" s="1"/>
  <c r="O22" i="2"/>
  <c r="Q22" i="2" s="1"/>
  <c r="O21" i="2"/>
  <c r="Q21" i="2" s="1"/>
  <c r="Q20" i="2"/>
  <c r="O20" i="2"/>
  <c r="O19" i="2"/>
  <c r="Q19" i="2" s="1"/>
  <c r="Q18" i="2"/>
  <c r="O18" i="2"/>
  <c r="O17" i="2"/>
  <c r="Q17" i="2" s="1"/>
  <c r="O16" i="2"/>
  <c r="Q16" i="2" s="1"/>
  <c r="O15" i="2"/>
  <c r="Q15" i="2" s="1"/>
  <c r="O14" i="2"/>
  <c r="Q14" i="2" s="1"/>
  <c r="P11" i="2"/>
  <c r="P25" i="2" s="1"/>
  <c r="P32" i="2" s="1"/>
  <c r="O11" i="2"/>
  <c r="N11" i="2"/>
  <c r="N25" i="2" s="1"/>
  <c r="M11" i="2"/>
  <c r="M25" i="2" s="1"/>
  <c r="L11" i="2"/>
  <c r="L25" i="2" s="1"/>
  <c r="K11" i="2"/>
  <c r="K25" i="2" s="1"/>
  <c r="J11" i="2"/>
  <c r="I11" i="2"/>
  <c r="C47" i="1" s="1"/>
  <c r="H11" i="2"/>
  <c r="C46" i="1" s="1"/>
  <c r="G11" i="2"/>
  <c r="G25" i="2" s="1"/>
  <c r="F11" i="2"/>
  <c r="E11" i="2"/>
  <c r="D11" i="2"/>
  <c r="C42" i="1" s="1"/>
  <c r="C11" i="2"/>
  <c r="Q10" i="2"/>
  <c r="O10" i="2"/>
  <c r="O9" i="2"/>
  <c r="Q9" i="2" s="1"/>
  <c r="D52" i="1"/>
  <c r="D51" i="1"/>
  <c r="C51" i="1"/>
  <c r="D50" i="1"/>
  <c r="D49" i="1"/>
  <c r="C48" i="1"/>
  <c r="D47" i="1"/>
  <c r="D46" i="1"/>
  <c r="D45" i="1"/>
  <c r="C45" i="1"/>
  <c r="E44" i="1"/>
  <c r="D44" i="1"/>
  <c r="C44" i="1"/>
  <c r="E43" i="1"/>
  <c r="C43" i="1"/>
  <c r="D42" i="1"/>
  <c r="C41" i="1"/>
  <c r="N15" i="1"/>
  <c r="B15" i="1"/>
  <c r="N11" i="1"/>
  <c r="F7" i="1"/>
  <c r="B7" i="1"/>
  <c r="D33" i="2" l="1"/>
  <c r="D35" i="2" s="1"/>
  <c r="F33" i="2"/>
  <c r="F35" i="2" s="1"/>
  <c r="K32" i="2"/>
  <c r="E49" i="1"/>
  <c r="L32" i="2"/>
  <c r="E50" i="1"/>
  <c r="M32" i="2"/>
  <c r="E51" i="1"/>
  <c r="E52" i="1"/>
  <c r="N32" i="2"/>
  <c r="E47" i="1"/>
  <c r="I32" i="2"/>
  <c r="C33" i="2"/>
  <c r="C35" i="2"/>
  <c r="E33" i="2"/>
  <c r="E35" i="2"/>
  <c r="E45" i="1"/>
  <c r="G32" i="2"/>
  <c r="P33" i="2"/>
  <c r="P35" i="2" s="1"/>
  <c r="C49" i="1"/>
  <c r="J33" i="2"/>
  <c r="J35" i="2" s="1"/>
  <c r="E42" i="1"/>
  <c r="O23" i="2"/>
  <c r="Q29" i="2"/>
  <c r="C50" i="1"/>
  <c r="H32" i="2"/>
  <c r="Q11" i="2"/>
  <c r="C52" i="1"/>
  <c r="F15" i="1"/>
  <c r="J15" i="1"/>
  <c r="E41" i="1"/>
  <c r="H33" i="2" l="1"/>
  <c r="H35" i="2" s="1"/>
  <c r="G33" i="2"/>
  <c r="O33" i="2" s="1"/>
  <c r="Q33" i="2" s="1"/>
  <c r="G35" i="2"/>
  <c r="I33" i="2"/>
  <c r="I35" i="2" s="1"/>
  <c r="N33" i="2"/>
  <c r="N35" i="2" s="1"/>
  <c r="M33" i="2"/>
  <c r="M35" i="2" s="1"/>
  <c r="B11" i="1"/>
  <c r="Q23" i="2"/>
  <c r="L33" i="2"/>
  <c r="L35" i="2" s="1"/>
  <c r="K33" i="2"/>
  <c r="K35" i="2" s="1"/>
  <c r="O25" i="2"/>
  <c r="Q25" i="2" l="1"/>
  <c r="F11" i="1"/>
  <c r="O32" i="2"/>
  <c r="J7" i="1"/>
  <c r="O35" i="2" l="1"/>
  <c r="Q32" i="2"/>
  <c r="Q35" i="2" l="1"/>
  <c r="J11" i="1"/>
  <c r="N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P5" authorId="0" shapeId="0" xr:uid="{00000000-0006-0000-0100-000001000000}">
      <text>
        <r>
          <rPr>
            <sz val="10"/>
            <rFont val="Arial"/>
            <family val="2"/>
          </rPr>
          <t>Eingabefeld: anzuwendender Ertragsteuersatz (z. B. 30 %).</t>
        </r>
      </text>
    </comment>
  </commentList>
</comments>
</file>

<file path=xl/sharedStrings.xml><?xml version="1.0" encoding="utf-8"?>
<sst xmlns="http://schemas.openxmlformats.org/spreadsheetml/2006/main" count="142" uniqueCount="121">
  <si>
    <t>[ IHR LOGO ]</t>
  </si>
  <si>
    <t>Gesamtkostenverfahren · § 275 HGB</t>
  </si>
  <si>
    <t>Muster GmbH · Kennzahlenübersicht des Geschäftsjahres</t>
  </si>
  <si>
    <t>UMSATZERLÖSE</t>
  </si>
  <si>
    <t>GESAMTLEISTUNG</t>
  </si>
  <si>
    <t>BETRIEBSERGEBNIS (EBIT)</t>
  </si>
  <si>
    <t>JAHRESÜBERSCHUSS</t>
  </si>
  <si>
    <t>Summe Geschäftsjahr</t>
  </si>
  <si>
    <t>Erträge inkl. sonstige</t>
  </si>
  <si>
    <t>vor Zinsen und Steuern</t>
  </si>
  <si>
    <t>Ergebnis nach Steuern</t>
  </si>
  <si>
    <t>GESAMTAUFWENDUNGEN</t>
  </si>
  <si>
    <t>EBIT-MARGE</t>
  </si>
  <si>
    <t>UMSATZRENDITE</t>
  </si>
  <si>
    <t>Ø MONATSUMSATZ</t>
  </si>
  <si>
    <t>betriebliche Aufwendungen</t>
  </si>
  <si>
    <t>EBIT / Umsatz</t>
  </si>
  <si>
    <t>Jahresüberschuss / Umsatz</t>
  </si>
  <si>
    <t>Durchschnitt pro Monat</t>
  </si>
  <si>
    <t>UMSATZ VORJAHR 2025</t>
  </si>
  <si>
    <t>UMSATZWACHSTUM</t>
  </si>
  <si>
    <t>PERSONALQUOTE</t>
  </si>
  <si>
    <t>MATERIALQUOTE</t>
  </si>
  <si>
    <t>Vergleichswert</t>
  </si>
  <si>
    <t>vs. Vorjahr</t>
  </si>
  <si>
    <t>Personalaufwand / Umsatz</t>
  </si>
  <si>
    <t>Materialaufwand / Umsatz</t>
  </si>
  <si>
    <t>Monatsverlauf: Gesamtleistung, Aufwendungen und Betriebsergebnis</t>
  </si>
  <si>
    <t>Datengrundlage des Diagramms</t>
  </si>
  <si>
    <t>Monat</t>
  </si>
  <si>
    <t>Gesamtleistung</t>
  </si>
  <si>
    <t>Aufwendungen</t>
  </si>
  <si>
    <t>Betriebsergebnis</t>
  </si>
  <si>
    <t>Jan</t>
  </si>
  <si>
    <t>Feb</t>
  </si>
  <si>
    <t>Mär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</si>
  <si>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</si>
  <si>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</si>
  <si>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</si>
  <si>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</si>
  <si>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</si>
  <si>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</si>
  <si>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</si>
  <si>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</si>
  <si>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</si>
  <si>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Gewinn- und Verlustrechnung</t>
  </si>
  <si>
    <t>Muster GmbH</t>
  </si>
  <si>
    <t>Geschäftsjahr 2026  ·  Gesamtkostenverfahren (§ 275 Abs. 2 HGB)</t>
  </si>
  <si>
    <t>Musterstraße 12 · 26123 Musterstadt · St.-Nr. 00/000/00000</t>
  </si>
  <si>
    <t>Alle Beträge in Euro (€). Eingaben nur in den weißen Zeilen – alle Summen berechnen sich automatisch.</t>
  </si>
  <si>
    <t>Ertragsteuersatz:</t>
  </si>
  <si>
    <t>Pos.</t>
  </si>
  <si>
    <t>Position</t>
  </si>
  <si>
    <t>Gesamt 2026</t>
  </si>
  <si>
    <t>Vorjahr 2025</t>
  </si>
  <si>
    <t>% v. Umsatz</t>
  </si>
  <si>
    <t xml:space="preserve">   BETRIEBLICHE ERTRÄGE</t>
  </si>
  <si>
    <t>1</t>
  </si>
  <si>
    <t>Umsatzerlöse</t>
  </si>
  <si>
    <t>2</t>
  </si>
  <si>
    <t>Sonstige betriebliche Erträge</t>
  </si>
  <si>
    <t>Betriebliche Gesamtleistung</t>
  </si>
  <si>
    <t xml:space="preserve">   BETRIEBLICHE AUFWENDUNGEN</t>
  </si>
  <si>
    <t>3</t>
  </si>
  <si>
    <t>Materialaufwand / Wareneinsatz</t>
  </si>
  <si>
    <t>4</t>
  </si>
  <si>
    <t>Personalaufwand</t>
  </si>
  <si>
    <t>5</t>
  </si>
  <si>
    <t>Raumkosten (Miete inkl. Nebenkosten)</t>
  </si>
  <si>
    <t>6</t>
  </si>
  <si>
    <t>Abschreibungen (AfA)</t>
  </si>
  <si>
    <t>7</t>
  </si>
  <si>
    <t>Werbe- und Marketingkosten</t>
  </si>
  <si>
    <t>8</t>
  </si>
  <si>
    <t>Kfz- und Fuhrparkkosten</t>
  </si>
  <si>
    <t>9</t>
  </si>
  <si>
    <t>Versicherungen und Beiträge</t>
  </si>
  <si>
    <t>10</t>
  </si>
  <si>
    <t>Reise- und Bewirtungskosten</t>
  </si>
  <si>
    <t>11</t>
  </si>
  <si>
    <t>Sonstige betriebliche Aufwendungen</t>
  </si>
  <si>
    <t>Summe betriebliche Aufwendungen</t>
  </si>
  <si>
    <t>Betriebsergebnis (EBIT)</t>
  </si>
  <si>
    <t xml:space="preserve">   FINANZERGEBNIS</t>
  </si>
  <si>
    <t>12</t>
  </si>
  <si>
    <t>Zinsen und ähnliche Erträge</t>
  </si>
  <si>
    <t>13</t>
  </si>
  <si>
    <t>Zinsen und ähnliche Aufwendungen</t>
  </si>
  <si>
    <t>Finanzergebnis</t>
  </si>
  <si>
    <t>Ergebnis vor Steuern (EBT)</t>
  </si>
  <si>
    <t>14</t>
  </si>
  <si>
    <t>Steuern vom Einkommen und Ertrag</t>
  </si>
  <si>
    <t>Jahresüberschuss / Jahresfehlbetrag</t>
  </si>
  <si>
    <t>Hinweis: Gliederung nach dem Gesamtkostenverfahren (§ 275 Abs. 2 HGB). Alle Beispielwerte sind frei erfunden und dienen nur der Veranschaulichung. Ersetzen Sie sie durch Ihre eigenen Zahlen.</t>
  </si>
  <si>
    <t>Anleitung &amp; Legende</t>
  </si>
  <si>
    <t>So funktioniert die Vorlage</t>
  </si>
  <si>
    <t>Diese Arbeitsmappe bildet eine vollständige Gewinn- und Verlustrechnung nach dem Gesamtkostenverfahren (§ 275 Abs. 2 HGB) ab. Sie besteht aus drei Blättern, die automatisch zusammenspielen.</t>
  </si>
  <si>
    <t>▸</t>
  </si>
  <si>
    <t>Blatt »GuV 2026«: Hier tragen Sie alle Erträge und Aufwendungen monatlich ein. Nur die weißen Zeilen sind Eingabefelder.</t>
  </si>
  <si>
    <t>Blatt »Dashboard«: zeigt automatisch die wichtigsten Kennzahlen (Umsatz, EBIT, Marge, Jahresüberschuss) sowie den Monatsverlauf als Diagramm.</t>
  </si>
  <si>
    <t>Blatt »Anleitung«: dieses Blatt mit Erläuterungen und Legende.</t>
  </si>
  <si>
    <t>Schritt für Schritt</t>
  </si>
  <si>
    <t>1.  Kopfdaten anpassen: Firmenname, Anschrift und Steuernummer im Kopf der »GuV 2026« überschreiben.</t>
  </si>
  <si>
    <t>2.  Steuersatz festlegen: das hellblaue Feld oben rechts (Standard 30 %) auf Ihren Satz ändern.</t>
  </si>
  <si>
    <t>3.  Erträge erfassen: Umsatzerlöse und sonstige Erträge Monat für Monat eintragen.</t>
  </si>
  <si>
    <t>4.  Aufwendungen erfassen: Material, Personal, Raumkosten usw. je Monat eintragen.</t>
  </si>
  <si>
    <t>5.  Ergebnis prüfen: Zwischensummen, EBIT, EBT und Jahresüberschuss berechnen sich automatisch.</t>
  </si>
  <si>
    <t>6.  Auswertung: das Dashboard aktualisiert Kennzahlen und Diagramm sofort.</t>
  </si>
  <si>
    <t>Legende der Farben</t>
  </si>
  <si>
    <t>Weiße Zeilen</t>
  </si>
  <si>
    <t>Eingabefelder – hier Ihre eigenen Werte eintragen.</t>
  </si>
  <si>
    <t>Zwischensummen (hellblau)</t>
  </si>
  <si>
    <t>Automatisch berechnet – nicht überschreiben.</t>
  </si>
  <si>
    <t>Ergebniszeilen (blau)</t>
  </si>
  <si>
    <t>EBIT und EBT – automatische Formeln.</t>
  </si>
  <si>
    <t>Jahresergebnis (navy)</t>
  </si>
  <si>
    <t>Jahresüberschuss / Jahresfehlbetrag – das Endergebnis.</t>
  </si>
  <si>
    <t>Aufbau der GuV (§ 275 HGB)</t>
  </si>
  <si>
    <t>Betriebliche Gesamtleistung  −  betriebliche Aufwendungen  =  Betriebsergebnis (EBIT). EBIT  +  Finanzergebnis  =  Ergebnis vor Steuern (EBT). EBT  −  Steuern  =  Jahresüberschuss / Jahresfehlbetrag.</t>
  </si>
  <si>
    <t>Hinweis: Alle Beispielwerte sind frei erfunden und dienen nur der Veranschaulichung. Diese Vorlage ersetzt keine steuerliche Beratung.</t>
  </si>
  <si>
    <t>GuV-Dashboard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</si>
</sst>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€&quot;;[Red]\-#,##0&quot; €&quot;;\–"/>
    <numFmt numFmtId="165" formatCode="0.0%"/>
    <numFmt numFmtId="167" formatCode="0\ %"/>
  </numFmts>
  <fonts count="31" x14ac:knownFonts="1">
    <font>
      <sz val="11"/>
      <color theme="1"/>
      <name val="Calibri"/>
      <family val="2"/>
      <charset val="1"/>
    </font>
    <font>
      <b/>
      <sz val="10"/>
      <color rgb="FFC4CCDA"/>
      <name val="Calibri"/>
      <charset val="1"/>
    </font>
    <font>
      <b/>
      <sz val="22"/>
      <color rgb="FF1B2A4A"/>
      <name val="Calibri"/>
      <charset val="1"/>
    </font>
    <font>
      <sz val="10"/>
      <color rgb="FF5B6B82"/>
      <name val="Calibri"/>
      <charset val="1"/>
    </font>
    <font>
      <sz val="10.5"/>
      <color rgb="FF5B6B82"/>
      <name val="Calibri"/>
      <charset val="1"/>
    </font>
    <font>
      <b/>
      <sz val="8.5"/>
      <color rgb="FF5B6B82"/>
      <name val="Calibri"/>
      <charset val="1"/>
    </font>
    <font>
      <b/>
      <sz val="17"/>
      <color rgb="FF1B2A4A"/>
      <name val="Calibri"/>
      <charset val="1"/>
    </font>
    <font>
      <sz val="8.5"/>
      <color rgb="FF5B6B82"/>
      <name val="Calibri"/>
      <charset val="1"/>
    </font>
    <font>
      <b/>
      <sz val="11"/>
      <color rgb="FF1B2A4A"/>
      <name val="Calibri"/>
      <charset val="1"/>
    </font>
    <font>
      <b/>
      <sz val="9.5"/>
      <color rgb="FF5B6B82"/>
      <name val="Calibri"/>
      <charset val="1"/>
    </font>
    <font>
      <b/>
      <sz val="9"/>
      <color rgb="FFFFFFFF"/>
      <name val="Calibri"/>
      <charset val="1"/>
    </font>
    <font>
      <sz val="9"/>
      <color rgb="FF202531"/>
      <name val="Calibri"/>
      <charset val="1"/>
    </font>
    <font>
      <b/>
      <sz val="20"/>
      <color rgb="FF1B2A4A"/>
      <name val="Calibri"/>
      <charset val="1"/>
    </font>
    <font>
      <b/>
      <sz val="13"/>
      <color rgb="FF202531"/>
      <name val="Calibri"/>
      <charset val="1"/>
    </font>
    <font>
      <sz val="9.5"/>
      <color rgb="FF5B6B82"/>
      <name val="Calibri"/>
      <charset val="1"/>
    </font>
    <font>
      <i/>
      <sz val="9"/>
      <color rgb="FF5B6B82"/>
      <name val="Calibri"/>
      <charset val="1"/>
    </font>
    <font>
      <b/>
      <sz val="11"/>
      <color rgb="FF2F5FAE"/>
      <name val="Calibri"/>
      <charset val="1"/>
    </font>
    <font>
      <b/>
      <sz val="9.5"/>
      <color rgb="FFFFFFFF"/>
      <name val="Calibri"/>
      <charset val="1"/>
    </font>
    <font>
      <b/>
      <sz val="9"/>
      <color rgb="FF1B2A4A"/>
      <name val="Calibri"/>
      <charset val="1"/>
    </font>
    <font>
      <sz val="9"/>
      <color rgb="FF5B6B82"/>
      <name val="Calibri"/>
      <charset val="1"/>
    </font>
    <font>
      <sz val="10"/>
      <color rgb="FF202531"/>
      <name val="Calibri"/>
      <charset val="1"/>
    </font>
    <font>
      <b/>
      <sz val="10"/>
      <color rgb="FF1B2A4A"/>
      <name val="Calibri"/>
      <charset val="1"/>
    </font>
    <font>
      <b/>
      <sz val="9.5"/>
      <color rgb="FF2F5FAE"/>
      <name val="Calibri"/>
      <charset val="1"/>
    </font>
    <font>
      <b/>
      <sz val="10.5"/>
      <color rgb="FF1B2A4A"/>
      <name val="Calibri"/>
      <charset val="1"/>
    </font>
    <font>
      <b/>
      <sz val="11"/>
      <color rgb="FFFFFFFF"/>
      <name val="Calibri"/>
      <charset val="1"/>
    </font>
    <font>
      <b/>
      <sz val="9.5"/>
      <color rgb="FFAEC2E6"/>
      <name val="Calibri"/>
      <charset val="1"/>
    </font>
    <font>
      <i/>
      <sz val="8.5"/>
      <color rgb="FF5B6B82"/>
      <name val="Calibri"/>
      <charset val="1"/>
    </font>
    <font>
      <sz val="10"/>
      <name val="Arial"/>
      <family val="2"/>
    </font>
    <font>
      <b/>
      <sz val="12"/>
      <color rgb="FF2F5FAE"/>
      <name val="Calibri"/>
      <charset val="1"/>
    </font>
    <font>
      <sz val="10.5"/>
      <color rgb="FF202531"/>
      <name val="Calibri"/>
      <charset val="1"/>
    </font>
    <font>
      <b/>
      <sz val="10.5"/>
      <color rgb="FF2F5FAE"/>
      <name val="Calibri"/>
      <charset val="1"/>
    </font>
  </fonts>
  <fills count="9">
    <fill>
      <patternFill patternType="none"/>
    </fill>
    <fill>
      <patternFill patternType="gray125"/>
    </fill>
    <fill>
      <patternFill patternType="solid">
        <fgColor rgb="FF1B2A4A"/>
        <bgColor rgb="FF202531"/>
      </patternFill>
    </fill>
    <fill>
      <patternFill patternType="solid">
        <fgColor rgb="FFFFFFFF"/>
        <bgColor rgb="FFF7F9FC"/>
      </patternFill>
    </fill>
    <fill>
      <patternFill patternType="solid">
        <fgColor rgb="FFF7F9FC"/>
        <bgColor rgb="FFFFFFFF"/>
      </patternFill>
    </fill>
    <fill>
      <patternFill patternType="solid">
        <fgColor rgb="FFE4EBF6"/>
        <bgColor rgb="FFDEE7F5"/>
      </patternFill>
    </fill>
    <fill>
      <patternFill patternType="solid">
        <fgColor rgb="FFEDF1F7"/>
        <bgColor rgb="FFE4EBF6"/>
      </patternFill>
    </fill>
    <fill>
      <patternFill patternType="solid">
        <fgColor rgb="FFDEE7F5"/>
        <bgColor rgb="FFE4EBF6"/>
      </patternFill>
    </fill>
    <fill>
      <patternFill patternType="solid">
        <fgColor rgb="FFD3DFF1"/>
        <bgColor rgb="FFDCE1EA"/>
      </patternFill>
    </fill>
  </fills>
  <borders count="17">
    <border>
      <left/>
      <right/>
      <top/>
      <bottom/>
      <diagonal/>
    </border>
    <border>
      <left style="thin">
        <color rgb="FFDCE1EA"/>
      </left>
      <right/>
      <top style="thin">
        <color rgb="FFDCE1EA"/>
      </top>
      <bottom/>
      <diagonal/>
    </border>
    <border>
      <left style="thin">
        <color rgb="FFDCE1EA"/>
      </left>
      <right style="thin">
        <color rgb="FFDCE1EA"/>
      </right>
      <top style="thick">
        <color rgb="FF2F5FAE"/>
      </top>
      <bottom/>
      <diagonal/>
    </border>
    <border>
      <left style="thin">
        <color rgb="FFDCE1EA"/>
      </left>
      <right style="thin">
        <color rgb="FFDCE1EA"/>
      </right>
      <top style="thick">
        <color rgb="FF1B2A4A"/>
      </top>
      <bottom/>
      <diagonal/>
    </border>
    <border>
      <left style="thin">
        <color rgb="FFDCE1EA"/>
      </left>
      <right style="thin">
        <color rgb="FFDCE1EA"/>
      </right>
      <top/>
      <bottom/>
      <diagonal/>
    </border>
    <border>
      <left style="thin">
        <color rgb="FFDCE1EA"/>
      </left>
      <right style="thin">
        <color rgb="FFDCE1EA"/>
      </right>
      <top/>
      <bottom style="thin">
        <color rgb="FFDCE1EA"/>
      </bottom>
      <diagonal/>
    </border>
    <border>
      <left style="thin">
        <color rgb="FFDCE1EA"/>
      </left>
      <right style="thin">
        <color rgb="FFDCE1EA"/>
      </right>
      <top style="thick">
        <color rgb="FF6E8FCB"/>
      </top>
      <bottom/>
      <diagonal/>
    </border>
    <border>
      <left style="thin">
        <color rgb="FFDCE1EA"/>
      </left>
      <right style="thin">
        <color rgb="FFDCE1EA"/>
      </right>
      <top style="thick">
        <color rgb="FF5B6B82"/>
      </top>
      <bottom/>
      <diagonal/>
    </border>
    <border>
      <left/>
      <right/>
      <top/>
      <bottom style="thin">
        <color rgb="FFDCE1EA"/>
      </bottom>
      <diagonal/>
    </border>
    <border>
      <left/>
      <right/>
      <top/>
      <bottom style="thin">
        <color rgb="FF2F5FAE"/>
      </bottom>
      <diagonal/>
    </border>
    <border>
      <left style="thin">
        <color rgb="FF6E8FCB"/>
      </left>
      <right style="thin">
        <color rgb="FF6E8FCB"/>
      </right>
      <top style="thin">
        <color rgb="FF6E8FCB"/>
      </top>
      <bottom style="thin">
        <color rgb="FF6E8FCB"/>
      </bottom>
      <diagonal/>
    </border>
    <border>
      <left/>
      <right/>
      <top/>
      <bottom style="medium">
        <color rgb="FF2F5FAE"/>
      </bottom>
      <diagonal/>
    </border>
    <border>
      <left/>
      <right/>
      <top/>
      <bottom style="thin">
        <color rgb="FFC4CCDA"/>
      </bottom>
      <diagonal/>
    </border>
    <border>
      <left/>
      <right/>
      <top style="thin">
        <color rgb="FF6E8FCB"/>
      </top>
      <bottom style="thin">
        <color rgb="FF6E8FCB"/>
      </bottom>
      <diagonal/>
    </border>
    <border>
      <left/>
      <right/>
      <top style="thin">
        <color rgb="FF1B2A4A"/>
      </top>
      <bottom style="thin">
        <color rgb="FF1B2A4A"/>
      </bottom>
      <diagonal/>
    </border>
    <border>
      <left/>
      <right/>
      <top style="medium">
        <color rgb="FF2F5FAE"/>
      </top>
      <bottom style="medium">
        <color rgb="FF2F5FAE"/>
      </bottom>
      <diagonal/>
    </border>
    <border>
      <left style="thin">
        <color rgb="FFDCE1EA"/>
      </left>
      <right style="thin">
        <color rgb="FFDCE1EA"/>
      </right>
      <top style="thin">
        <color rgb="FFDCE1EA"/>
      </top>
      <bottom style="thin">
        <color rgb="FFDCE1EA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 indent="1"/>
    </xf>
    <xf numFmtId="165" fontId="6" fillId="3" borderId="4" xfId="0" applyNumberFormat="1" applyFont="1" applyFill="1" applyBorder="1" applyAlignment="1">
      <alignment horizontal="left" vertical="center" indent="1"/>
    </xf>
    <xf numFmtId="0" fontId="5" fillId="3" borderId="6" xfId="0" applyFont="1" applyFill="1" applyBorder="1" applyAlignment="1">
      <alignment horizontal="left" vertical="center" indent="1"/>
    </xf>
    <xf numFmtId="0" fontId="7" fillId="3" borderId="5" xfId="0" applyFont="1" applyFill="1" applyBorder="1" applyAlignment="1">
      <alignment horizontal="left" vertical="center" indent="1"/>
    </xf>
    <xf numFmtId="164" fontId="6" fillId="3" borderId="4" xfId="0" applyNumberFormat="1" applyFont="1" applyFill="1" applyBorder="1" applyAlignment="1">
      <alignment horizontal="left" vertical="center" indent="1"/>
    </xf>
    <xf numFmtId="0" fontId="5" fillId="3" borderId="3" xfId="0" applyFont="1" applyFill="1" applyBorder="1" applyAlignment="1">
      <alignment horizontal="left" vertical="center" indent="1"/>
    </xf>
    <xf numFmtId="0" fontId="5" fillId="3" borderId="2" xfId="0" applyFont="1" applyFill="1" applyBorder="1" applyAlignment="1">
      <alignment horizontal="left" vertical="center" indent="1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10" fillId="2" borderId="9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64" fontId="11" fillId="3" borderId="0" xfId="0" applyNumberFormat="1" applyFont="1" applyFill="1" applyAlignment="1">
      <alignment horizontal="right" vertical="center"/>
    </xf>
    <xf numFmtId="0" fontId="11" fillId="4" borderId="0" xfId="0" applyFont="1" applyFill="1" applyAlignment="1">
      <alignment horizontal="center" vertical="center"/>
    </xf>
    <xf numFmtId="164" fontId="11" fillId="4" borderId="0" xfId="0" applyNumberFormat="1" applyFont="1" applyFill="1" applyAlignment="1">
      <alignment horizontal="right" vertical="center"/>
    </xf>
    <xf numFmtId="0" fontId="0" fillId="0" borderId="8" xfId="0" applyBorder="1"/>
    <xf numFmtId="167" fontId="16" fillId="5" borderId="10" xfId="0" applyNumberFormat="1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left" vertical="center" indent="1"/>
    </xf>
    <xf numFmtId="0" fontId="19" fillId="3" borderId="8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left" vertical="center" indent="1"/>
    </xf>
    <xf numFmtId="164" fontId="0" fillId="3" borderId="8" xfId="0" applyNumberFormat="1" applyFill="1" applyBorder="1"/>
    <xf numFmtId="164" fontId="21" fillId="5" borderId="8" xfId="0" applyNumberFormat="1" applyFont="1" applyFill="1" applyBorder="1"/>
    <xf numFmtId="164" fontId="3" fillId="3" borderId="8" xfId="0" applyNumberFormat="1" applyFont="1" applyFill="1" applyBorder="1"/>
    <xf numFmtId="165" fontId="14" fillId="3" borderId="8" xfId="0" applyNumberFormat="1" applyFont="1" applyFill="1" applyBorder="1" applyAlignment="1">
      <alignment horizontal="right" vertical="center"/>
    </xf>
    <xf numFmtId="0" fontId="19" fillId="4" borderId="8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left" vertical="center" indent="1"/>
    </xf>
    <xf numFmtId="164" fontId="0" fillId="4" borderId="8" xfId="0" applyNumberFormat="1" applyFill="1" applyBorder="1"/>
    <xf numFmtId="164" fontId="21" fillId="7" borderId="8" xfId="0" applyNumberFormat="1" applyFont="1" applyFill="1" applyBorder="1"/>
    <xf numFmtId="164" fontId="3" fillId="4" borderId="8" xfId="0" applyNumberFormat="1" applyFont="1" applyFill="1" applyBorder="1"/>
    <xf numFmtId="165" fontId="14" fillId="4" borderId="8" xfId="0" applyNumberFormat="1" applyFont="1" applyFill="1" applyBorder="1" applyAlignment="1">
      <alignment horizontal="right" vertical="center"/>
    </xf>
    <xf numFmtId="0" fontId="21" fillId="5" borderId="13" xfId="0" applyFont="1" applyFill="1" applyBorder="1" applyAlignment="1">
      <alignment horizontal="center" vertical="center"/>
    </xf>
    <xf numFmtId="0" fontId="21" fillId="5" borderId="13" xfId="0" applyFont="1" applyFill="1" applyBorder="1" applyAlignment="1">
      <alignment horizontal="left" vertical="center" indent="1"/>
    </xf>
    <xf numFmtId="164" fontId="21" fillId="5" borderId="13" xfId="0" applyNumberFormat="1" applyFont="1" applyFill="1" applyBorder="1"/>
    <xf numFmtId="165" fontId="22" fillId="5" borderId="13" xfId="0" applyNumberFormat="1" applyFont="1" applyFill="1" applyBorder="1" applyAlignment="1">
      <alignment horizontal="right" vertical="center"/>
    </xf>
    <xf numFmtId="0" fontId="18" fillId="8" borderId="14" xfId="0" applyFont="1" applyFill="1" applyBorder="1" applyAlignment="1">
      <alignment horizontal="center" vertical="center"/>
    </xf>
    <xf numFmtId="0" fontId="23" fillId="8" borderId="14" xfId="0" applyFont="1" applyFill="1" applyBorder="1" applyAlignment="1">
      <alignment horizontal="left" vertical="center" indent="1"/>
    </xf>
    <xf numFmtId="164" fontId="23" fillId="8" borderId="14" xfId="0" applyNumberFormat="1" applyFont="1" applyFill="1" applyBorder="1"/>
    <xf numFmtId="165" fontId="22" fillId="8" borderId="14" xfId="0" applyNumberFormat="1" applyFont="1" applyFill="1" applyBorder="1" applyAlignment="1">
      <alignment horizontal="right" vertical="center"/>
    </xf>
    <xf numFmtId="0" fontId="10" fillId="2" borderId="15" xfId="0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left" vertical="center" indent="1"/>
    </xf>
    <xf numFmtId="164" fontId="24" fillId="2" borderId="15" xfId="0" applyNumberFormat="1" applyFont="1" applyFill="1" applyBorder="1"/>
    <xf numFmtId="165" fontId="25" fillId="2" borderId="15" xfId="0" applyNumberFormat="1" applyFont="1" applyFill="1" applyBorder="1" applyAlignment="1">
      <alignment horizontal="right" vertical="center"/>
    </xf>
    <xf numFmtId="0" fontId="30" fillId="0" borderId="0" xfId="0" applyFont="1" applyAlignment="1">
      <alignment horizontal="center" vertical="top"/>
    </xf>
    <xf numFmtId="0" fontId="0" fillId="3" borderId="16" xfId="0" applyFill="1" applyBorder="1"/>
    <xf numFmtId="0" fontId="2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5" borderId="16" xfId="0" applyFill="1" applyBorder="1"/>
    <xf numFmtId="0" fontId="0" fillId="8" borderId="16" xfId="0" applyFill="1" applyBorder="1"/>
    <xf numFmtId="0" fontId="0" fillId="2" borderId="16" xfId="0" applyFill="1" applyBorder="1"/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top"/>
    </xf>
    <xf numFmtId="0" fontId="15" fillId="0" borderId="8" xfId="0" applyFont="1" applyBorder="1" applyAlignment="1">
      <alignment horizontal="left" vertical="center"/>
    </xf>
    <xf numFmtId="0" fontId="14" fillId="0" borderId="8" xfId="0" applyFont="1" applyBorder="1" applyAlignment="1">
      <alignment horizontal="right" vertical="center"/>
    </xf>
    <xf numFmtId="0" fontId="18" fillId="6" borderId="12" xfId="0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 wrapText="1"/>
    </xf>
    <xf numFmtId="0" fontId="28" fillId="0" borderId="8" xfId="0" applyFont="1" applyBorder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9C4D8"/>
      <rgbColor rgb="FF878787"/>
      <rgbColor rgb="FF9999FF"/>
      <rgbColor rgb="FF993366"/>
      <rgbColor rgb="FFF7F9FC"/>
      <rgbColor rgb="FFE4EBF6"/>
      <rgbColor rgb="FF660066"/>
      <rgbColor rgb="FFFF8080"/>
      <rgbColor rgb="FF0066CC"/>
      <rgbColor rgb="FFC4CCD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EE7F5"/>
      <rgbColor rgb="FFEDF1F7"/>
      <rgbColor rgb="FFDCE1EA"/>
      <rgbColor rgb="FFAEC2E6"/>
      <rgbColor rgb="FFFF99CC"/>
      <rgbColor rgb="FFD3DFF1"/>
      <rgbColor rgb="FFD9D9D9"/>
      <rgbColor rgb="FF2F5FAE"/>
      <rgbColor rgb="FF33CCCC"/>
      <rgbColor rgb="FF99CC00"/>
      <rgbColor rgb="FFFFCC00"/>
      <rgbColor rgb="FFFF9900"/>
      <rgbColor rgb="FFFF6600"/>
      <rgbColor rgb="FF5B6B82"/>
      <rgbColor rgb="FF6E8FCB"/>
      <rgbColor rgb="FF1B2A4A"/>
      <rgbColor rgb="FF339966"/>
      <rgbColor rgb="FF003300"/>
      <rgbColor rgb="FF333300"/>
      <rgbColor rgb="FF993300"/>
      <rgbColor rgb="FF993366"/>
      <rgbColor rgb="FF333399"/>
      <rgbColor rgb="FF20253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de-DE" sz="1800" b="1" strike="noStrike" spc="-1">
                <a:solidFill>
                  <a:srgbClr val="000000"/>
                </a:solidFill>
                <a:latin typeface="Calibri"/>
              </a:rPr>
              <a:t>Monatsverlauf 2026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Dashboard!$C$40</c:f>
              <c:strCache>
                <c:ptCount val="1"/>
                <c:pt idx="0">
                  <c:v>Gesamtleistung</c:v>
                </c:pt>
              </c:strCache>
            </c:strRef>
          </c:tx>
          <c:spPr>
            <a:solidFill>
              <a:srgbClr val="2F5FAE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Dashboard!$B$41:$B$52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Mär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Dashboard!$C$41:$C$52</c:f>
              <c:numCache>
                <c:formatCode>General</c:formatCode>
                <c:ptCount val="12"/>
                <c:pt idx="0">
                  <c:v>39400</c:v>
                </c:pt>
                <c:pt idx="1">
                  <c:v>36950</c:v>
                </c:pt>
                <c:pt idx="2">
                  <c:v>45900</c:v>
                </c:pt>
                <c:pt idx="3">
                  <c:v>42150</c:v>
                </c:pt>
                <c:pt idx="4">
                  <c:v>47950</c:v>
                </c:pt>
                <c:pt idx="5">
                  <c:v>50600</c:v>
                </c:pt>
                <c:pt idx="6">
                  <c:v>44080</c:v>
                </c:pt>
                <c:pt idx="7">
                  <c:v>35520</c:v>
                </c:pt>
                <c:pt idx="8">
                  <c:v>48750</c:v>
                </c:pt>
                <c:pt idx="9">
                  <c:v>52500</c:v>
                </c:pt>
                <c:pt idx="10">
                  <c:v>55300</c:v>
                </c:pt>
                <c:pt idx="11">
                  <c:v>47500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46-4263-A6BC-C5DE0DC6D5A7}"/>
            </c:ext>
          </c:extLst>
        </c:ser>
        <c:ser>
          <c:idx val="1"/>
          <c:order val="1"/>
          <c:tx>
            <c:strRef>
              <c:f>Dashboard!$D$40</c:f>
              <c:strCache>
                <c:ptCount val="1"/>
                <c:pt idx="0">
                  <c:v>Aufwendungen</c:v>
                </c:pt>
              </c:strCache>
            </c:strRef>
          </c:tx>
          <c:spPr>
            <a:solidFill>
              <a:srgbClr val="B9C4D8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Dashboard!$B$41:$B$52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Mär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Dashboard!$D$41:$D$52</c:f>
              <c:numCache>
                <c:formatCode>General</c:formatCode>
                <c:ptCount val="12"/>
                <c:pt idx="0">
                  <c:v>38420</c:v>
                </c:pt>
                <c:pt idx="1">
                  <c:v>36560</c:v>
                </c:pt>
                <c:pt idx="2">
                  <c:v>41920</c:v>
                </c:pt>
                <c:pt idx="3">
                  <c:v>39330</c:v>
                </c:pt>
                <c:pt idx="4">
                  <c:v>42470</c:v>
                </c:pt>
                <c:pt idx="5">
                  <c:v>51510</c:v>
                </c:pt>
                <c:pt idx="6">
                  <c:v>39670</c:v>
                </c:pt>
                <c:pt idx="7">
                  <c:v>35500</c:v>
                </c:pt>
                <c:pt idx="8">
                  <c:v>43590</c:v>
                </c:pt>
                <c:pt idx="9">
                  <c:v>45480</c:v>
                </c:pt>
                <c:pt idx="10">
                  <c:v>54240</c:v>
                </c:pt>
                <c:pt idx="11">
                  <c:v>42380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46-4263-A6BC-C5DE0DC6D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axId val="3773179"/>
        <c:axId val="96726051"/>
      </c:barChart>
      <c:lineChart>
        <c:grouping val="standard"/>
        <c:varyColors val="0"/>
        <c:ser>
          <c:idx val="2"/>
          <c:order val="2"/>
          <c:tx>
            <c:strRef>
              <c:f>Dashboard!$E$40</c:f>
              <c:strCache>
                <c:ptCount val="1"/>
                <c:pt idx="0">
                  <c:v>Betriebsergebnis</c:v>
                </c:pt>
              </c:strCache>
            </c:strRef>
          </c:tx>
          <c:spPr>
            <a:ln w="25920">
              <a:solidFill>
                <a:srgbClr val="1B2A4A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Dashboard!$B$41:$B$52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Mär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Dashboard!$E$41:$E$52</c:f>
              <c:numCache>
                <c:formatCode>General</c:formatCode>
                <c:ptCount val="12"/>
                <c:pt idx="0">
                  <c:v>980</c:v>
                </c:pt>
                <c:pt idx="1">
                  <c:v>390</c:v>
                </c:pt>
                <c:pt idx="2">
                  <c:v>3980</c:v>
                </c:pt>
                <c:pt idx="3">
                  <c:v>2820</c:v>
                </c:pt>
                <c:pt idx="4">
                  <c:v>5480</c:v>
                </c:pt>
                <c:pt idx="5">
                  <c:v>-910</c:v>
                </c:pt>
                <c:pt idx="6">
                  <c:v>4410</c:v>
                </c:pt>
                <c:pt idx="7">
                  <c:v>20</c:v>
                </c:pt>
                <c:pt idx="8">
                  <c:v>5160</c:v>
                </c:pt>
                <c:pt idx="9">
                  <c:v>7020</c:v>
                </c:pt>
                <c:pt idx="10">
                  <c:v>1060</c:v>
                </c:pt>
                <c:pt idx="11">
                  <c:v>5120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246-4263-A6BC-C5DE0DC6D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marker val="1"/>
        <c:smooth val="0"/>
        <c:axId val="3773179"/>
        <c:axId val="96726051"/>
      </c:lineChart>
      <c:catAx>
        <c:axId val="37731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96726051"/>
        <c:crosses val="autoZero"/>
        <c:auto val="1"/>
        <c:lblAlgn val="ctr"/>
        <c:lblOffset val="100"/>
        <c:noMultiLvlLbl val="0"/>
      </c:catAx>
      <c:valAx>
        <c:axId val="96726051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&quot; €&quot;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3773179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de-DE"/>
        </a:p>
      </c:txPr>
    </c:legend>
    <c:plotVisOnly val="1"/>
    <c:dispBlanksAs val="gap"/>
    <c:showDLblsOverMax val="1"/>
  </c:chart>
  <c:spPr>
    <a:solidFill>
      <a:schemeClr val="bg2"/>
    </a:solidFill>
    <a:ln w="9360">
      <a:solidFill>
        <a:srgbClr val="D9D9D9"/>
      </a:solidFill>
      <a:round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20</xdr:row>
      <xdr:rowOff>0</xdr:rowOff>
    </xdr:from>
    <xdr:to>
      <xdr:col>17</xdr:col>
      <xdr:colOff>19049</xdr:colOff>
      <xdr:row>35</xdr:row>
      <xdr:rowOff>166320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S52"/>
  <sheetViews>
    <sheetView showGridLines="0" tabSelected="1" zoomScaleNormal="100" workbookViewId="0">
      <selection activeCell="M51" sqref="M51"/>
    </sheetView>
  </sheetViews>
  <sheetFormatPr baseColWidth="10" defaultColWidth="8.7109375" defaultRowHeight="15" x14ac:dyDescent="0.25"/>
  <cols>
    <col min="1" max="1" width="3" customWidth="1"/>
    <col min="2" max="2" width="5.5703125" bestFit="1" customWidth="1"/>
    <col min="3" max="3" width="12.140625" bestFit="1" customWidth="1"/>
    <col min="4" max="4" width="11.5703125" bestFit="1" customWidth="1"/>
    <col min="5" max="5" width="12.85546875" bestFit="1" customWidth="1"/>
    <col min="6" max="19" width="10.5703125" customWidth="1"/>
  </cols>
  <sheetData>
    <row r="1" spans="2:19" ht="12" customHeight="1" x14ac:dyDescent="0.25"/>
    <row r="2" spans="2:19" ht="31.5" customHeight="1" x14ac:dyDescent="0.25">
      <c r="B2" s="14" t="s">
        <v>0</v>
      </c>
      <c r="C2" s="14"/>
      <c r="D2" s="13" t="s">
        <v>120</v>
      </c>
      <c r="E2" s="13"/>
      <c r="F2" s="13"/>
      <c r="G2" s="13"/>
      <c r="H2" s="13"/>
      <c r="I2" s="13"/>
      <c r="J2" s="13"/>
      <c r="K2" s="13"/>
      <c r="L2" s="13"/>
      <c r="M2" s="12" t="s">
        <v>1</v>
      </c>
      <c r="N2" s="12"/>
      <c r="O2" s="12"/>
      <c r="P2" s="12"/>
      <c r="Q2" s="12"/>
      <c r="R2" s="12"/>
      <c r="S2" s="12"/>
    </row>
    <row r="3" spans="2:19" ht="19.5" customHeight="1" x14ac:dyDescent="0.25">
      <c r="B3" s="14"/>
      <c r="C3" s="14"/>
      <c r="D3" s="11" t="s">
        <v>2</v>
      </c>
      <c r="E3" s="11"/>
      <c r="F3" s="11"/>
      <c r="G3" s="11"/>
      <c r="H3" s="11"/>
      <c r="I3" s="11"/>
      <c r="J3" s="11"/>
      <c r="K3" s="11"/>
      <c r="L3" s="11"/>
      <c r="M3" s="12"/>
      <c r="N3" s="12"/>
      <c r="O3" s="12"/>
      <c r="P3" s="12"/>
      <c r="Q3" s="12"/>
      <c r="R3" s="12"/>
      <c r="S3" s="12"/>
    </row>
    <row r="4" spans="2:19" ht="3" customHeight="1" x14ac:dyDescent="0.25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6" spans="2:19" ht="16.5" customHeight="1" x14ac:dyDescent="0.25">
      <c r="B6" s="10" t="s">
        <v>3</v>
      </c>
      <c r="C6" s="10"/>
      <c r="D6" s="10"/>
      <c r="E6" s="10"/>
      <c r="F6" s="10" t="s">
        <v>4</v>
      </c>
      <c r="G6" s="10"/>
      <c r="H6" s="10"/>
      <c r="I6" s="10"/>
      <c r="J6" s="9" t="s">
        <v>5</v>
      </c>
      <c r="K6" s="9"/>
      <c r="L6" s="9"/>
      <c r="M6" s="9"/>
      <c r="N6" s="9" t="s">
        <v>6</v>
      </c>
      <c r="O6" s="9"/>
      <c r="P6" s="9"/>
      <c r="Q6" s="9"/>
    </row>
    <row r="7" spans="2:19" ht="24.75" customHeight="1" x14ac:dyDescent="0.25">
      <c r="B7" s="8">
        <f>'GuV 2026'!O9</f>
        <v>532700</v>
      </c>
      <c r="C7" s="8"/>
      <c r="D7" s="8"/>
      <c r="E7" s="8"/>
      <c r="F7" s="8">
        <f>'GuV 2026'!O11</f>
        <v>546600</v>
      </c>
      <c r="G7" s="8"/>
      <c r="H7" s="8"/>
      <c r="I7" s="8"/>
      <c r="J7" s="8">
        <f>'GuV 2026'!O25</f>
        <v>35530</v>
      </c>
      <c r="K7" s="8"/>
      <c r="L7" s="8"/>
      <c r="M7" s="8"/>
      <c r="N7" s="8">
        <f>'GuV 2026'!O35</f>
        <v>21745</v>
      </c>
      <c r="O7" s="8"/>
      <c r="P7" s="8"/>
      <c r="Q7" s="8"/>
    </row>
    <row r="8" spans="2:19" ht="15" customHeight="1" x14ac:dyDescent="0.25">
      <c r="B8" s="7" t="s">
        <v>7</v>
      </c>
      <c r="C8" s="7"/>
      <c r="D8" s="7"/>
      <c r="E8" s="7"/>
      <c r="F8" s="7" t="s">
        <v>8</v>
      </c>
      <c r="G8" s="7"/>
      <c r="H8" s="7"/>
      <c r="I8" s="7"/>
      <c r="J8" s="7" t="s">
        <v>9</v>
      </c>
      <c r="K8" s="7"/>
      <c r="L8" s="7"/>
      <c r="M8" s="7"/>
      <c r="N8" s="7" t="s">
        <v>10</v>
      </c>
      <c r="O8" s="7"/>
      <c r="P8" s="7"/>
      <c r="Q8" s="7"/>
    </row>
    <row r="10" spans="2:19" ht="16.5" customHeight="1" x14ac:dyDescent="0.25">
      <c r="B10" s="6" t="s">
        <v>11</v>
      </c>
      <c r="C10" s="6"/>
      <c r="D10" s="6"/>
      <c r="E10" s="6"/>
      <c r="F10" s="10" t="s">
        <v>12</v>
      </c>
      <c r="G10" s="10"/>
      <c r="H10" s="10"/>
      <c r="I10" s="10"/>
      <c r="J10" s="10" t="s">
        <v>13</v>
      </c>
      <c r="K10" s="10"/>
      <c r="L10" s="10"/>
      <c r="M10" s="10"/>
      <c r="N10" s="6" t="s">
        <v>14</v>
      </c>
      <c r="O10" s="6"/>
      <c r="P10" s="6"/>
      <c r="Q10" s="6"/>
    </row>
    <row r="11" spans="2:19" ht="24.75" customHeight="1" x14ac:dyDescent="0.25">
      <c r="B11" s="8">
        <f>'GuV 2026'!O23</f>
        <v>511070</v>
      </c>
      <c r="C11" s="8"/>
      <c r="D11" s="8"/>
      <c r="E11" s="8"/>
      <c r="F11" s="5">
        <f>IFERROR('GuV 2026'!O25/'GuV 2026'!O9,0)</f>
        <v>6.6697953820161443E-2</v>
      </c>
      <c r="G11" s="5"/>
      <c r="H11" s="5"/>
      <c r="I11" s="5"/>
      <c r="J11" s="5">
        <f>IFERROR('GuV 2026'!O35/'GuV 2026'!O9,0)</f>
        <v>4.0820349164633001E-2</v>
      </c>
      <c r="K11" s="5"/>
      <c r="L11" s="5"/>
      <c r="M11" s="5"/>
      <c r="N11" s="8">
        <f>'GuV 2026'!O9/12</f>
        <v>44391.666666666664</v>
      </c>
      <c r="O11" s="8"/>
      <c r="P11" s="8"/>
      <c r="Q11" s="8"/>
    </row>
    <row r="12" spans="2:19" ht="15" customHeight="1" x14ac:dyDescent="0.25">
      <c r="B12" s="7" t="s">
        <v>15</v>
      </c>
      <c r="C12" s="7"/>
      <c r="D12" s="7"/>
      <c r="E12" s="7"/>
      <c r="F12" s="7" t="s">
        <v>16</v>
      </c>
      <c r="G12" s="7"/>
      <c r="H12" s="7"/>
      <c r="I12" s="7"/>
      <c r="J12" s="7" t="s">
        <v>17</v>
      </c>
      <c r="K12" s="7"/>
      <c r="L12" s="7"/>
      <c r="M12" s="7"/>
      <c r="N12" s="7" t="s">
        <v>18</v>
      </c>
      <c r="O12" s="7"/>
      <c r="P12" s="7"/>
      <c r="Q12" s="7"/>
    </row>
    <row r="14" spans="2:19" ht="16.5" customHeight="1" x14ac:dyDescent="0.25">
      <c r="B14" s="4" t="s">
        <v>19</v>
      </c>
      <c r="C14" s="4"/>
      <c r="D14" s="4"/>
      <c r="E14" s="4"/>
      <c r="F14" s="10" t="s">
        <v>20</v>
      </c>
      <c r="G14" s="10"/>
      <c r="H14" s="10"/>
      <c r="I14" s="10"/>
      <c r="J14" s="6" t="s">
        <v>21</v>
      </c>
      <c r="K14" s="6"/>
      <c r="L14" s="6"/>
      <c r="M14" s="6"/>
      <c r="N14" s="6" t="s">
        <v>22</v>
      </c>
      <c r="O14" s="6"/>
      <c r="P14" s="6"/>
      <c r="Q14" s="6"/>
    </row>
    <row r="15" spans="2:19" ht="24.75" customHeight="1" x14ac:dyDescent="0.25">
      <c r="B15" s="8">
        <f>'GuV 2026'!P9</f>
        <v>498400</v>
      </c>
      <c r="C15" s="8"/>
      <c r="D15" s="8"/>
      <c r="E15" s="8"/>
      <c r="F15" s="5">
        <f>IFERROR('GuV 2026'!O9/'GuV 2026'!P9-1,0)</f>
        <v>6.8820224719101208E-2</v>
      </c>
      <c r="G15" s="5"/>
      <c r="H15" s="5"/>
      <c r="I15" s="5"/>
      <c r="J15" s="5">
        <f>IFERROR('GuV 2026'!O15/'GuV 2026'!O9,0)</f>
        <v>0.35385770602590577</v>
      </c>
      <c r="K15" s="5"/>
      <c r="L15" s="5"/>
      <c r="M15" s="5"/>
      <c r="N15" s="5">
        <f>IFERROR('GuV 2026'!O14/'GuV 2026'!O9,0)</f>
        <v>0.37000187722920969</v>
      </c>
      <c r="O15" s="5"/>
      <c r="P15" s="5"/>
      <c r="Q15" s="5"/>
    </row>
    <row r="16" spans="2:19" ht="15" customHeight="1" x14ac:dyDescent="0.25">
      <c r="B16" s="7" t="s">
        <v>23</v>
      </c>
      <c r="C16" s="7"/>
      <c r="D16" s="7"/>
      <c r="E16" s="7"/>
      <c r="F16" s="7" t="s">
        <v>24</v>
      </c>
      <c r="G16" s="7"/>
      <c r="H16" s="7"/>
      <c r="I16" s="7"/>
      <c r="J16" s="7" t="s">
        <v>25</v>
      </c>
      <c r="K16" s="7"/>
      <c r="L16" s="7"/>
      <c r="M16" s="7"/>
      <c r="N16" s="7" t="s">
        <v>26</v>
      </c>
      <c r="O16" s="7"/>
      <c r="P16" s="7"/>
      <c r="Q16" s="7"/>
    </row>
    <row r="19" spans="2:10" ht="21.75" customHeight="1" x14ac:dyDescent="0.25">
      <c r="B19" s="3" t="s">
        <v>27</v>
      </c>
      <c r="C19" s="3"/>
      <c r="D19" s="3"/>
      <c r="E19" s="3"/>
      <c r="F19" s="3"/>
      <c r="G19" s="3"/>
      <c r="H19" s="3"/>
      <c r="I19" s="3"/>
      <c r="J19" s="3"/>
    </row>
    <row r="39" spans="2:5" x14ac:dyDescent="0.25">
      <c r="B39" s="2" t="s">
        <v>28</v>
      </c>
      <c r="C39" s="2"/>
      <c r="D39" s="2"/>
      <c r="E39" s="2"/>
    </row>
    <row r="40" spans="2:5" x14ac:dyDescent="0.25">
      <c r="B40" s="16" t="s">
        <v>29</v>
      </c>
      <c r="C40" s="16" t="s">
        <v>30</v>
      </c>
      <c r="D40" s="16" t="s">
        <v>31</v>
      </c>
      <c r="E40" s="16" t="s">
        <v>32</v>
      </c>
    </row>
    <row r="41" spans="2:5" x14ac:dyDescent="0.25">
      <c r="B41" s="17" t="s">
        <v>33</v>
      </c>
      <c r="C41" s="18">
        <f>'GuV 2026'!C11</f>
        <v>39400</v>
      </c>
      <c r="D41" s="18">
        <f>'GuV 2026'!C23</f>
        <v>38420</v>
      </c>
      <c r="E41" s="18">
        <f>'GuV 2026'!C25</f>
        <v>980</v>
      </c>
    </row>
    <row r="42" spans="2:5" x14ac:dyDescent="0.25">
      <c r="B42" s="19" t="s">
        <v>34</v>
      </c>
      <c r="C42" s="20">
        <f>'GuV 2026'!D11</f>
        <v>36950</v>
      </c>
      <c r="D42" s="20">
        <f>'GuV 2026'!D23</f>
        <v>36560</v>
      </c>
      <c r="E42" s="20">
        <f>'GuV 2026'!D25</f>
        <v>390</v>
      </c>
    </row>
    <row r="43" spans="2:5" x14ac:dyDescent="0.25">
      <c r="B43" s="17" t="s">
        <v>35</v>
      </c>
      <c r="C43" s="18">
        <f>'GuV 2026'!E11</f>
        <v>45900</v>
      </c>
      <c r="D43" s="18">
        <f>'GuV 2026'!E23</f>
        <v>41920</v>
      </c>
      <c r="E43" s="18">
        <f>'GuV 2026'!E25</f>
        <v>3980</v>
      </c>
    </row>
    <row r="44" spans="2:5" x14ac:dyDescent="0.25">
      <c r="B44" s="19" t="s">
        <v>36</v>
      </c>
      <c r="C44" s="20">
        <f>'GuV 2026'!F11</f>
        <v>42150</v>
      </c>
      <c r="D44" s="20">
        <f>'GuV 2026'!F23</f>
        <v>39330</v>
      </c>
      <c r="E44" s="20">
        <f>'GuV 2026'!F25</f>
        <v>2820</v>
      </c>
    </row>
    <row r="45" spans="2:5" x14ac:dyDescent="0.25">
      <c r="B45" s="17" t="s">
        <v>37</v>
      </c>
      <c r="C45" s="18">
        <f>'GuV 2026'!G11</f>
        <v>47950</v>
      </c>
      <c r="D45" s="18">
        <f>'GuV 2026'!G23</f>
        <v>42470</v>
      </c>
      <c r="E45" s="18">
        <f>'GuV 2026'!G25</f>
        <v>5480</v>
      </c>
    </row>
    <row r="46" spans="2:5" x14ac:dyDescent="0.25">
      <c r="B46" s="19" t="s">
        <v>38</v>
      </c>
      <c r="C46" s="20">
        <f>'GuV 2026'!H11</f>
        <v>50600</v>
      </c>
      <c r="D46" s="20">
        <f>'GuV 2026'!H23</f>
        <v>51510</v>
      </c>
      <c r="E46" s="20">
        <f>'GuV 2026'!H25</f>
        <v>-910</v>
      </c>
    </row>
    <row r="47" spans="2:5" x14ac:dyDescent="0.25">
      <c r="B47" s="17" t="s">
        <v>39</v>
      </c>
      <c r="C47" s="18">
        <f>'GuV 2026'!I11</f>
        <v>44080</v>
      </c>
      <c r="D47" s="18">
        <f>'GuV 2026'!I23</f>
        <v>39670</v>
      </c>
      <c r="E47" s="18">
        <f>'GuV 2026'!I25</f>
        <v>4410</v>
      </c>
    </row>
    <row r="48" spans="2:5" x14ac:dyDescent="0.25">
      <c r="B48" s="19" t="s">
        <v>40</v>
      </c>
      <c r="C48" s="20">
        <f>'GuV 2026'!J11</f>
        <v>35520</v>
      </c>
      <c r="D48" s="20">
        <f>'GuV 2026'!J23</f>
        <v>35500</v>
      </c>
      <c r="E48" s="20">
        <f>'GuV 2026'!J25</f>
        <v>20</v>
      </c>
    </row>
    <row r="49" spans="2:5" x14ac:dyDescent="0.25">
      <c r="B49" s="17" t="s">
        <v>41</v>
      </c>
      <c r="C49" s="18">
        <f>'GuV 2026'!K11</f>
        <v>48750</v>
      </c>
      <c r="D49" s="18">
        <f>'GuV 2026'!K23</f>
        <v>43590</v>
      </c>
      <c r="E49" s="18">
        <f>'GuV 2026'!K25</f>
        <v>5160</v>
      </c>
    </row>
    <row r="50" spans="2:5" x14ac:dyDescent="0.25">
      <c r="B50" s="19" t="s">
        <v>42</v>
      </c>
      <c r="C50" s="20">
        <f>'GuV 2026'!L11</f>
        <v>52500</v>
      </c>
      <c r="D50" s="20">
        <f>'GuV 2026'!L23</f>
        <v>45480</v>
      </c>
      <c r="E50" s="20">
        <f>'GuV 2026'!L25</f>
        <v>7020</v>
      </c>
    </row>
    <row r="51" spans="2:5" x14ac:dyDescent="0.25">
      <c r="B51" s="17" t="s">
        <v>43</v>
      </c>
      <c r="C51" s="18">
        <f>'GuV 2026'!M11</f>
        <v>55300</v>
      </c>
      <c r="D51" s="18">
        <f>'GuV 2026'!M23</f>
        <v>54240</v>
      </c>
      <c r="E51" s="18">
        <f>'GuV 2026'!M25</f>
        <v>1060</v>
      </c>
    </row>
    <row r="52" spans="2:5" x14ac:dyDescent="0.25">
      <c r="B52" s="19" t="s">
        <v>44</v>
      </c>
      <c r="C52" s="20">
        <f>'GuV 2026'!N11</f>
        <v>47500</v>
      </c>
      <c r="D52" s="20">
        <f>'GuV 2026'!N23</f>
        <v>42380</v>
      </c>
      <c r="E52" s="20">
        <f>'GuV 2026'!N25</f>
        <v>5120</v>
      </c>
    </row>
  </sheetData>
  <mergeCells count="42">
    <mergeCell ref="B19:J19"/>
    <mergeCell ref="B39:E39"/>
    <mergeCell ref="B15:E15"/>
    <mergeCell ref="F15:I15"/>
    <mergeCell ref="J15:M15"/>
    <mergeCell ref="N15:Q15"/>
    <mergeCell ref="B16:E16"/>
    <mergeCell ref="F16:I16"/>
    <mergeCell ref="J16:M16"/>
    <mergeCell ref="N16:Q16"/>
    <mergeCell ref="B12:E12"/>
    <mergeCell ref="F12:I12"/>
    <mergeCell ref="J12:M12"/>
    <mergeCell ref="N12:Q12"/>
    <mergeCell ref="B14:E14"/>
    <mergeCell ref="F14:I14"/>
    <mergeCell ref="J14:M14"/>
    <mergeCell ref="N14:Q14"/>
    <mergeCell ref="B10:E10"/>
    <mergeCell ref="F10:I10"/>
    <mergeCell ref="J10:M10"/>
    <mergeCell ref="N10:Q10"/>
    <mergeCell ref="B11:E11"/>
    <mergeCell ref="F11:I11"/>
    <mergeCell ref="J11:M11"/>
    <mergeCell ref="N11:Q11"/>
    <mergeCell ref="B7:E7"/>
    <mergeCell ref="F7:I7"/>
    <mergeCell ref="J7:M7"/>
    <mergeCell ref="N7:Q7"/>
    <mergeCell ref="B8:E8"/>
    <mergeCell ref="F8:I8"/>
    <mergeCell ref="J8:M8"/>
    <mergeCell ref="N8:Q8"/>
    <mergeCell ref="B2:C3"/>
    <mergeCell ref="D2:L2"/>
    <mergeCell ref="M2:S3"/>
    <mergeCell ref="D3:L3"/>
    <mergeCell ref="B6:E6"/>
    <mergeCell ref="F6:I6"/>
    <mergeCell ref="J6:M6"/>
    <mergeCell ref="N6:Q6"/>
  </mergeCells>
  <pageMargins left="0.3" right="0.3" top="0.4" bottom="0.4" header="0.511811023622047" footer="0.511811023622047"/>
  <pageSetup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7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baseColWidth="10" defaultColWidth="8.7109375" defaultRowHeight="15" x14ac:dyDescent="0.25"/>
  <cols>
    <col min="1" max="1" width="5.5703125" customWidth="1"/>
    <col min="2" max="2" width="37" customWidth="1"/>
    <col min="3" max="14" width="9.5703125" customWidth="1"/>
    <col min="15" max="15" width="13.42578125" customWidth="1"/>
    <col min="16" max="16" width="12.42578125" customWidth="1"/>
    <col min="17" max="17" width="10.5703125" customWidth="1"/>
  </cols>
  <sheetData>
    <row r="1" spans="1:17" ht="12" customHeight="1" x14ac:dyDescent="0.25"/>
    <row r="2" spans="1:17" ht="30" customHeight="1" x14ac:dyDescent="0.25">
      <c r="B2" s="14" t="s">
        <v>0</v>
      </c>
      <c r="C2" s="14"/>
      <c r="D2" s="1" t="s">
        <v>45</v>
      </c>
      <c r="E2" s="1"/>
      <c r="F2" s="1"/>
      <c r="G2" s="1"/>
      <c r="H2" s="1"/>
      <c r="I2" s="1"/>
      <c r="J2" s="1"/>
      <c r="K2" s="56" t="s">
        <v>46</v>
      </c>
      <c r="L2" s="56"/>
      <c r="M2" s="56"/>
      <c r="N2" s="56"/>
      <c r="O2" s="56"/>
      <c r="P2" s="56"/>
      <c r="Q2" s="56"/>
    </row>
    <row r="3" spans="1:17" ht="19.5" customHeight="1" x14ac:dyDescent="0.25">
      <c r="B3" s="14"/>
      <c r="C3" s="14"/>
      <c r="D3" s="11" t="s">
        <v>47</v>
      </c>
      <c r="E3" s="11"/>
      <c r="F3" s="11"/>
      <c r="G3" s="11"/>
      <c r="H3" s="11"/>
      <c r="I3" s="11"/>
      <c r="J3" s="11"/>
      <c r="K3" s="57" t="s">
        <v>48</v>
      </c>
      <c r="L3" s="57"/>
      <c r="M3" s="57"/>
      <c r="N3" s="57"/>
      <c r="O3" s="57"/>
      <c r="P3" s="57"/>
      <c r="Q3" s="57"/>
    </row>
    <row r="4" spans="1:17" ht="3" customHeight="1" x14ac:dyDescent="0.25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ht="21.75" customHeight="1" x14ac:dyDescent="0.25">
      <c r="B5" s="58" t="s">
        <v>49</v>
      </c>
      <c r="C5" s="58"/>
      <c r="D5" s="58"/>
      <c r="E5" s="58"/>
      <c r="F5" s="58"/>
      <c r="G5" s="58"/>
      <c r="H5" s="58"/>
      <c r="I5" s="21"/>
      <c r="J5" s="21"/>
      <c r="K5" s="59" t="s">
        <v>50</v>
      </c>
      <c r="L5" s="59"/>
      <c r="M5" s="59"/>
      <c r="N5" s="59"/>
      <c r="O5" s="59"/>
      <c r="P5" s="22">
        <v>0.3</v>
      </c>
      <c r="Q5" s="21"/>
    </row>
    <row r="7" spans="1:17" ht="30" customHeight="1" x14ac:dyDescent="0.25">
      <c r="A7" s="23" t="s">
        <v>51</v>
      </c>
      <c r="B7" s="24" t="s">
        <v>52</v>
      </c>
      <c r="C7" s="23" t="s">
        <v>33</v>
      </c>
      <c r="D7" s="23" t="s">
        <v>34</v>
      </c>
      <c r="E7" s="23" t="s">
        <v>35</v>
      </c>
      <c r="F7" s="23" t="s">
        <v>36</v>
      </c>
      <c r="G7" s="23" t="s">
        <v>37</v>
      </c>
      <c r="H7" s="23" t="s">
        <v>38</v>
      </c>
      <c r="I7" s="23" t="s">
        <v>39</v>
      </c>
      <c r="J7" s="23" t="s">
        <v>40</v>
      </c>
      <c r="K7" s="23" t="s">
        <v>41</v>
      </c>
      <c r="L7" s="23" t="s">
        <v>42</v>
      </c>
      <c r="M7" s="23" t="s">
        <v>43</v>
      </c>
      <c r="N7" s="23" t="s">
        <v>44</v>
      </c>
      <c r="O7" s="23" t="s">
        <v>53</v>
      </c>
      <c r="P7" s="23" t="s">
        <v>54</v>
      </c>
      <c r="Q7" s="23" t="s">
        <v>55</v>
      </c>
    </row>
    <row r="8" spans="1:17" ht="19.5" customHeight="1" x14ac:dyDescent="0.25">
      <c r="A8" s="60" t="s">
        <v>56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</row>
    <row r="9" spans="1:17" ht="18" customHeight="1" x14ac:dyDescent="0.25">
      <c r="A9" s="25" t="s">
        <v>57</v>
      </c>
      <c r="B9" s="26" t="s">
        <v>58</v>
      </c>
      <c r="C9" s="27">
        <v>38500</v>
      </c>
      <c r="D9" s="27">
        <v>36200</v>
      </c>
      <c r="E9" s="27">
        <v>44800</v>
      </c>
      <c r="F9" s="27">
        <v>41300</v>
      </c>
      <c r="G9" s="27">
        <v>46700</v>
      </c>
      <c r="H9" s="27">
        <v>49200</v>
      </c>
      <c r="I9" s="27">
        <v>43100</v>
      </c>
      <c r="J9" s="27">
        <v>34900</v>
      </c>
      <c r="K9" s="27">
        <v>47600</v>
      </c>
      <c r="L9" s="27">
        <v>51200</v>
      </c>
      <c r="M9" s="27">
        <v>53800</v>
      </c>
      <c r="N9" s="27">
        <v>45400</v>
      </c>
      <c r="O9" s="28">
        <f>SUM(C9:N9)</f>
        <v>532700</v>
      </c>
      <c r="P9" s="29">
        <v>498400</v>
      </c>
      <c r="Q9" s="30">
        <f>IFERROR(O9/O$9,0)</f>
        <v>1</v>
      </c>
    </row>
    <row r="10" spans="1:17" ht="18" customHeight="1" x14ac:dyDescent="0.25">
      <c r="A10" s="31" t="s">
        <v>59</v>
      </c>
      <c r="B10" s="32" t="s">
        <v>60</v>
      </c>
      <c r="C10" s="33">
        <v>900</v>
      </c>
      <c r="D10" s="33">
        <v>750</v>
      </c>
      <c r="E10" s="33">
        <v>1100</v>
      </c>
      <c r="F10" s="33">
        <v>850</v>
      </c>
      <c r="G10" s="33">
        <v>1250</v>
      </c>
      <c r="H10" s="33">
        <v>1400</v>
      </c>
      <c r="I10" s="33">
        <v>980</v>
      </c>
      <c r="J10" s="33">
        <v>620</v>
      </c>
      <c r="K10" s="33">
        <v>1150</v>
      </c>
      <c r="L10" s="33">
        <v>1300</v>
      </c>
      <c r="M10" s="33">
        <v>1500</v>
      </c>
      <c r="N10" s="33">
        <v>2100</v>
      </c>
      <c r="O10" s="34">
        <f>SUM(C10:N10)</f>
        <v>13900</v>
      </c>
      <c r="P10" s="35">
        <v>12100</v>
      </c>
      <c r="Q10" s="36">
        <f>IFERROR(O10/O$9,0)</f>
        <v>2.6093486014642387E-2</v>
      </c>
    </row>
    <row r="11" spans="1:17" ht="19.5" customHeight="1" x14ac:dyDescent="0.25">
      <c r="A11" s="37"/>
      <c r="B11" s="38" t="s">
        <v>61</v>
      </c>
      <c r="C11" s="39">
        <f t="shared" ref="C11:P11" si="0">C9+C10</f>
        <v>39400</v>
      </c>
      <c r="D11" s="39">
        <f t="shared" si="0"/>
        <v>36950</v>
      </c>
      <c r="E11" s="39">
        <f t="shared" si="0"/>
        <v>45900</v>
      </c>
      <c r="F11" s="39">
        <f t="shared" si="0"/>
        <v>42150</v>
      </c>
      <c r="G11" s="39">
        <f t="shared" si="0"/>
        <v>47950</v>
      </c>
      <c r="H11" s="39">
        <f t="shared" si="0"/>
        <v>50600</v>
      </c>
      <c r="I11" s="39">
        <f t="shared" si="0"/>
        <v>44080</v>
      </c>
      <c r="J11" s="39">
        <f t="shared" si="0"/>
        <v>35520</v>
      </c>
      <c r="K11" s="39">
        <f t="shared" si="0"/>
        <v>48750</v>
      </c>
      <c r="L11" s="39">
        <f t="shared" si="0"/>
        <v>52500</v>
      </c>
      <c r="M11" s="39">
        <f t="shared" si="0"/>
        <v>55300</v>
      </c>
      <c r="N11" s="39">
        <f t="shared" si="0"/>
        <v>47500</v>
      </c>
      <c r="O11" s="39">
        <f t="shared" si="0"/>
        <v>546600</v>
      </c>
      <c r="P11" s="39">
        <f t="shared" si="0"/>
        <v>510500</v>
      </c>
      <c r="Q11" s="40">
        <f>IFERROR(O11/O$9,0)</f>
        <v>1.0260934860146425</v>
      </c>
    </row>
    <row r="12" spans="1:17" ht="6.75" customHeight="1" x14ac:dyDescent="0.25"/>
    <row r="13" spans="1:17" ht="19.5" customHeight="1" x14ac:dyDescent="0.25">
      <c r="A13" s="60" t="s">
        <v>62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</row>
    <row r="14" spans="1:17" ht="18" customHeight="1" x14ac:dyDescent="0.25">
      <c r="A14" s="31" t="s">
        <v>63</v>
      </c>
      <c r="B14" s="32" t="s">
        <v>64</v>
      </c>
      <c r="C14" s="33">
        <v>14200</v>
      </c>
      <c r="D14" s="33">
        <v>13400</v>
      </c>
      <c r="E14" s="33">
        <v>16600</v>
      </c>
      <c r="F14" s="33">
        <v>15300</v>
      </c>
      <c r="G14" s="33">
        <v>17300</v>
      </c>
      <c r="H14" s="33">
        <v>18200</v>
      </c>
      <c r="I14" s="33">
        <v>16000</v>
      </c>
      <c r="J14" s="33">
        <v>12900</v>
      </c>
      <c r="K14" s="33">
        <v>17600</v>
      </c>
      <c r="L14" s="33">
        <v>18900</v>
      </c>
      <c r="M14" s="33">
        <v>19900</v>
      </c>
      <c r="N14" s="33">
        <v>16800</v>
      </c>
      <c r="O14" s="34">
        <f t="shared" ref="O14:O22" si="1">SUM(C14:N14)</f>
        <v>197100</v>
      </c>
      <c r="P14" s="35">
        <v>189300</v>
      </c>
      <c r="Q14" s="36">
        <f t="shared" ref="Q14:Q23" si="2">IFERROR(O14/O$9,0)</f>
        <v>0.37000187722920969</v>
      </c>
    </row>
    <row r="15" spans="1:17" ht="18" customHeight="1" x14ac:dyDescent="0.25">
      <c r="A15" s="25" t="s">
        <v>65</v>
      </c>
      <c r="B15" s="26" t="s">
        <v>66</v>
      </c>
      <c r="C15" s="27">
        <v>14500</v>
      </c>
      <c r="D15" s="27">
        <v>14500</v>
      </c>
      <c r="E15" s="27">
        <v>14500</v>
      </c>
      <c r="F15" s="27">
        <v>14500</v>
      </c>
      <c r="G15" s="27">
        <v>14500</v>
      </c>
      <c r="H15" s="27">
        <v>21750</v>
      </c>
      <c r="I15" s="27">
        <v>14500</v>
      </c>
      <c r="J15" s="27">
        <v>14500</v>
      </c>
      <c r="K15" s="27">
        <v>14500</v>
      </c>
      <c r="L15" s="27">
        <v>14500</v>
      </c>
      <c r="M15" s="27">
        <v>21750</v>
      </c>
      <c r="N15" s="27">
        <v>14500</v>
      </c>
      <c r="O15" s="28">
        <f t="shared" si="1"/>
        <v>188500</v>
      </c>
      <c r="P15" s="29">
        <v>179200</v>
      </c>
      <c r="Q15" s="30">
        <f t="shared" si="2"/>
        <v>0.35385770602590577</v>
      </c>
    </row>
    <row r="16" spans="1:17" ht="18" customHeight="1" x14ac:dyDescent="0.25">
      <c r="A16" s="31" t="s">
        <v>67</v>
      </c>
      <c r="B16" s="32" t="s">
        <v>68</v>
      </c>
      <c r="C16" s="33">
        <v>2800</v>
      </c>
      <c r="D16" s="33">
        <v>2800</v>
      </c>
      <c r="E16" s="33">
        <v>2800</v>
      </c>
      <c r="F16" s="33">
        <v>2800</v>
      </c>
      <c r="G16" s="33">
        <v>2800</v>
      </c>
      <c r="H16" s="33">
        <v>2800</v>
      </c>
      <c r="I16" s="33">
        <v>2800</v>
      </c>
      <c r="J16" s="33">
        <v>2800</v>
      </c>
      <c r="K16" s="33">
        <v>2800</v>
      </c>
      <c r="L16" s="33">
        <v>2800</v>
      </c>
      <c r="M16" s="33">
        <v>2800</v>
      </c>
      <c r="N16" s="33">
        <v>2800</v>
      </c>
      <c r="O16" s="34">
        <f t="shared" si="1"/>
        <v>33600</v>
      </c>
      <c r="P16" s="35">
        <v>33600</v>
      </c>
      <c r="Q16" s="36">
        <f t="shared" si="2"/>
        <v>6.3074901445466486E-2</v>
      </c>
    </row>
    <row r="17" spans="1:17" ht="18" customHeight="1" x14ac:dyDescent="0.25">
      <c r="A17" s="25" t="s">
        <v>69</v>
      </c>
      <c r="B17" s="26" t="s">
        <v>70</v>
      </c>
      <c r="C17" s="27">
        <v>1250</v>
      </c>
      <c r="D17" s="27">
        <v>1250</v>
      </c>
      <c r="E17" s="27">
        <v>1250</v>
      </c>
      <c r="F17" s="27">
        <v>1250</v>
      </c>
      <c r="G17" s="27">
        <v>1250</v>
      </c>
      <c r="H17" s="27">
        <v>1250</v>
      </c>
      <c r="I17" s="27">
        <v>1250</v>
      </c>
      <c r="J17" s="27">
        <v>1250</v>
      </c>
      <c r="K17" s="27">
        <v>1250</v>
      </c>
      <c r="L17" s="27">
        <v>1250</v>
      </c>
      <c r="M17" s="27">
        <v>1250</v>
      </c>
      <c r="N17" s="27">
        <v>1250</v>
      </c>
      <c r="O17" s="28">
        <f t="shared" si="1"/>
        <v>15000</v>
      </c>
      <c r="P17" s="29">
        <v>14400</v>
      </c>
      <c r="Q17" s="30">
        <f t="shared" si="2"/>
        <v>2.8158438145297542E-2</v>
      </c>
    </row>
    <row r="18" spans="1:17" ht="18" customHeight="1" x14ac:dyDescent="0.25">
      <c r="A18" s="31" t="s">
        <v>71</v>
      </c>
      <c r="B18" s="32" t="s">
        <v>72</v>
      </c>
      <c r="C18" s="33">
        <v>1800</v>
      </c>
      <c r="D18" s="33">
        <v>1200</v>
      </c>
      <c r="E18" s="33">
        <v>2400</v>
      </c>
      <c r="F18" s="33">
        <v>1600</v>
      </c>
      <c r="G18" s="33">
        <v>2200</v>
      </c>
      <c r="H18" s="33">
        <v>2600</v>
      </c>
      <c r="I18" s="33">
        <v>1400</v>
      </c>
      <c r="J18" s="33">
        <v>900</v>
      </c>
      <c r="K18" s="33">
        <v>2800</v>
      </c>
      <c r="L18" s="33">
        <v>3200</v>
      </c>
      <c r="M18" s="33">
        <v>3600</v>
      </c>
      <c r="N18" s="33">
        <v>2000</v>
      </c>
      <c r="O18" s="34">
        <f t="shared" si="1"/>
        <v>25700</v>
      </c>
      <c r="P18" s="35">
        <v>21800</v>
      </c>
      <c r="Q18" s="36">
        <f t="shared" si="2"/>
        <v>4.8244790688943121E-2</v>
      </c>
    </row>
    <row r="19" spans="1:17" ht="18" customHeight="1" x14ac:dyDescent="0.25">
      <c r="A19" s="25" t="s">
        <v>73</v>
      </c>
      <c r="B19" s="26" t="s">
        <v>74</v>
      </c>
      <c r="C19" s="27">
        <v>950</v>
      </c>
      <c r="D19" s="27">
        <v>880</v>
      </c>
      <c r="E19" s="27">
        <v>1020</v>
      </c>
      <c r="F19" s="27">
        <v>970</v>
      </c>
      <c r="G19" s="27">
        <v>1050</v>
      </c>
      <c r="H19" s="27">
        <v>1120</v>
      </c>
      <c r="I19" s="27">
        <v>990</v>
      </c>
      <c r="J19" s="27">
        <v>840</v>
      </c>
      <c r="K19" s="27">
        <v>1080</v>
      </c>
      <c r="L19" s="27">
        <v>1150</v>
      </c>
      <c r="M19" s="27">
        <v>1200</v>
      </c>
      <c r="N19" s="27">
        <v>1010</v>
      </c>
      <c r="O19" s="28">
        <f t="shared" si="1"/>
        <v>12260</v>
      </c>
      <c r="P19" s="29">
        <v>11900</v>
      </c>
      <c r="Q19" s="30">
        <f t="shared" si="2"/>
        <v>2.3014830110756522E-2</v>
      </c>
    </row>
    <row r="20" spans="1:17" ht="18" customHeight="1" x14ac:dyDescent="0.25">
      <c r="A20" s="31" t="s">
        <v>75</v>
      </c>
      <c r="B20" s="32" t="s">
        <v>76</v>
      </c>
      <c r="C20" s="33">
        <v>600</v>
      </c>
      <c r="D20" s="33">
        <v>600</v>
      </c>
      <c r="E20" s="33">
        <v>600</v>
      </c>
      <c r="F20" s="33">
        <v>600</v>
      </c>
      <c r="G20" s="33">
        <v>600</v>
      </c>
      <c r="H20" s="33">
        <v>600</v>
      </c>
      <c r="I20" s="33">
        <v>600</v>
      </c>
      <c r="J20" s="33">
        <v>600</v>
      </c>
      <c r="K20" s="33">
        <v>600</v>
      </c>
      <c r="L20" s="33">
        <v>600</v>
      </c>
      <c r="M20" s="33">
        <v>600</v>
      </c>
      <c r="N20" s="33">
        <v>600</v>
      </c>
      <c r="O20" s="34">
        <f t="shared" si="1"/>
        <v>7200</v>
      </c>
      <c r="P20" s="35">
        <v>7050</v>
      </c>
      <c r="Q20" s="36">
        <f t="shared" si="2"/>
        <v>1.351605030974282E-2</v>
      </c>
    </row>
    <row r="21" spans="1:17" ht="18" customHeight="1" x14ac:dyDescent="0.25">
      <c r="A21" s="25" t="s">
        <v>77</v>
      </c>
      <c r="B21" s="26" t="s">
        <v>78</v>
      </c>
      <c r="C21" s="27">
        <v>420</v>
      </c>
      <c r="D21" s="27">
        <v>280</v>
      </c>
      <c r="E21" s="27">
        <v>650</v>
      </c>
      <c r="F21" s="27">
        <v>510</v>
      </c>
      <c r="G21" s="27">
        <v>720</v>
      </c>
      <c r="H21" s="27">
        <v>890</v>
      </c>
      <c r="I21" s="27">
        <v>380</v>
      </c>
      <c r="J21" s="27">
        <v>210</v>
      </c>
      <c r="K21" s="27">
        <v>760</v>
      </c>
      <c r="L21" s="27">
        <v>680</v>
      </c>
      <c r="M21" s="27">
        <v>540</v>
      </c>
      <c r="N21" s="27">
        <v>320</v>
      </c>
      <c r="O21" s="28">
        <f t="shared" si="1"/>
        <v>6360</v>
      </c>
      <c r="P21" s="29">
        <v>5400</v>
      </c>
      <c r="Q21" s="30">
        <f t="shared" si="2"/>
        <v>1.1939177773606157E-2</v>
      </c>
    </row>
    <row r="22" spans="1:17" ht="18" customHeight="1" x14ac:dyDescent="0.25">
      <c r="A22" s="31" t="s">
        <v>79</v>
      </c>
      <c r="B22" s="32" t="s">
        <v>80</v>
      </c>
      <c r="C22" s="33">
        <v>1900</v>
      </c>
      <c r="D22" s="33">
        <v>1650</v>
      </c>
      <c r="E22" s="33">
        <v>2100</v>
      </c>
      <c r="F22" s="33">
        <v>1800</v>
      </c>
      <c r="G22" s="33">
        <v>2050</v>
      </c>
      <c r="H22" s="33">
        <v>2300</v>
      </c>
      <c r="I22" s="33">
        <v>1750</v>
      </c>
      <c r="J22" s="33">
        <v>1500</v>
      </c>
      <c r="K22" s="33">
        <v>2200</v>
      </c>
      <c r="L22" s="33">
        <v>2400</v>
      </c>
      <c r="M22" s="33">
        <v>2600</v>
      </c>
      <c r="N22" s="33">
        <v>3100</v>
      </c>
      <c r="O22" s="34">
        <f t="shared" si="1"/>
        <v>25350</v>
      </c>
      <c r="P22" s="35">
        <v>23700</v>
      </c>
      <c r="Q22" s="36">
        <f t="shared" si="2"/>
        <v>4.7587760465552846E-2</v>
      </c>
    </row>
    <row r="23" spans="1:17" ht="19.5" customHeight="1" x14ac:dyDescent="0.25">
      <c r="A23" s="37"/>
      <c r="B23" s="38" t="s">
        <v>81</v>
      </c>
      <c r="C23" s="39">
        <f t="shared" ref="C23:P23" si="3">SUM(C14:C22)</f>
        <v>38420</v>
      </c>
      <c r="D23" s="39">
        <f t="shared" si="3"/>
        <v>36560</v>
      </c>
      <c r="E23" s="39">
        <f t="shared" si="3"/>
        <v>41920</v>
      </c>
      <c r="F23" s="39">
        <f t="shared" si="3"/>
        <v>39330</v>
      </c>
      <c r="G23" s="39">
        <f t="shared" si="3"/>
        <v>42470</v>
      </c>
      <c r="H23" s="39">
        <f t="shared" si="3"/>
        <v>51510</v>
      </c>
      <c r="I23" s="39">
        <f t="shared" si="3"/>
        <v>39670</v>
      </c>
      <c r="J23" s="39">
        <f t="shared" si="3"/>
        <v>35500</v>
      </c>
      <c r="K23" s="39">
        <f t="shared" si="3"/>
        <v>43590</v>
      </c>
      <c r="L23" s="39">
        <f t="shared" si="3"/>
        <v>45480</v>
      </c>
      <c r="M23" s="39">
        <f t="shared" si="3"/>
        <v>54240</v>
      </c>
      <c r="N23" s="39">
        <f t="shared" si="3"/>
        <v>42380</v>
      </c>
      <c r="O23" s="39">
        <f t="shared" si="3"/>
        <v>511070</v>
      </c>
      <c r="P23" s="39">
        <f t="shared" si="3"/>
        <v>486350</v>
      </c>
      <c r="Q23" s="40">
        <f t="shared" si="2"/>
        <v>0.95939553219448093</v>
      </c>
    </row>
    <row r="24" spans="1:17" ht="6.75" customHeight="1" x14ac:dyDescent="0.25"/>
    <row r="25" spans="1:17" ht="21.75" customHeight="1" x14ac:dyDescent="0.25">
      <c r="A25" s="41"/>
      <c r="B25" s="42" t="s">
        <v>82</v>
      </c>
      <c r="C25" s="43">
        <f t="shared" ref="C25:P25" si="4">C11-C23</f>
        <v>980</v>
      </c>
      <c r="D25" s="43">
        <f t="shared" si="4"/>
        <v>390</v>
      </c>
      <c r="E25" s="43">
        <f t="shared" si="4"/>
        <v>3980</v>
      </c>
      <c r="F25" s="43">
        <f t="shared" si="4"/>
        <v>2820</v>
      </c>
      <c r="G25" s="43">
        <f t="shared" si="4"/>
        <v>5480</v>
      </c>
      <c r="H25" s="43">
        <f t="shared" si="4"/>
        <v>-910</v>
      </c>
      <c r="I25" s="43">
        <f t="shared" si="4"/>
        <v>4410</v>
      </c>
      <c r="J25" s="43">
        <f t="shared" si="4"/>
        <v>20</v>
      </c>
      <c r="K25" s="43">
        <f t="shared" si="4"/>
        <v>5160</v>
      </c>
      <c r="L25" s="43">
        <f t="shared" si="4"/>
        <v>7020</v>
      </c>
      <c r="M25" s="43">
        <f t="shared" si="4"/>
        <v>1060</v>
      </c>
      <c r="N25" s="43">
        <f t="shared" si="4"/>
        <v>5120</v>
      </c>
      <c r="O25" s="43">
        <f t="shared" si="4"/>
        <v>35530</v>
      </c>
      <c r="P25" s="43">
        <f t="shared" si="4"/>
        <v>24150</v>
      </c>
      <c r="Q25" s="44">
        <f>IFERROR(O25/O$9,0)</f>
        <v>6.6697953820161443E-2</v>
      </c>
    </row>
    <row r="26" spans="1:17" ht="6.75" customHeight="1" x14ac:dyDescent="0.25"/>
    <row r="27" spans="1:17" ht="19.5" customHeight="1" x14ac:dyDescent="0.25">
      <c r="A27" s="60" t="s">
        <v>83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</row>
    <row r="28" spans="1:17" ht="18" customHeight="1" x14ac:dyDescent="0.25">
      <c r="A28" s="31" t="s">
        <v>84</v>
      </c>
      <c r="B28" s="32" t="s">
        <v>85</v>
      </c>
      <c r="C28" s="33">
        <v>45</v>
      </c>
      <c r="D28" s="33">
        <v>42</v>
      </c>
      <c r="E28" s="33">
        <v>50</v>
      </c>
      <c r="F28" s="33">
        <v>48</v>
      </c>
      <c r="G28" s="33">
        <v>52</v>
      </c>
      <c r="H28" s="33">
        <v>55</v>
      </c>
      <c r="I28" s="33">
        <v>49</v>
      </c>
      <c r="J28" s="33">
        <v>40</v>
      </c>
      <c r="K28" s="33">
        <v>53</v>
      </c>
      <c r="L28" s="33">
        <v>58</v>
      </c>
      <c r="M28" s="33">
        <v>60</v>
      </c>
      <c r="N28" s="33">
        <v>51</v>
      </c>
      <c r="O28" s="34">
        <f>SUM(C28:N28)</f>
        <v>603</v>
      </c>
      <c r="P28" s="35">
        <v>540</v>
      </c>
      <c r="Q28" s="36">
        <f>IFERROR(O28/O$9,0)</f>
        <v>1.1319692134409611E-3</v>
      </c>
    </row>
    <row r="29" spans="1:17" ht="18" customHeight="1" x14ac:dyDescent="0.25">
      <c r="A29" s="25" t="s">
        <v>86</v>
      </c>
      <c r="B29" s="26" t="s">
        <v>87</v>
      </c>
      <c r="C29" s="27">
        <v>380</v>
      </c>
      <c r="D29" s="27">
        <v>380</v>
      </c>
      <c r="E29" s="27">
        <v>375</v>
      </c>
      <c r="F29" s="27">
        <v>375</v>
      </c>
      <c r="G29" s="27">
        <v>370</v>
      </c>
      <c r="H29" s="27">
        <v>370</v>
      </c>
      <c r="I29" s="27">
        <v>365</v>
      </c>
      <c r="J29" s="27">
        <v>365</v>
      </c>
      <c r="K29" s="27">
        <v>360</v>
      </c>
      <c r="L29" s="27">
        <v>360</v>
      </c>
      <c r="M29" s="27">
        <v>355</v>
      </c>
      <c r="N29" s="27">
        <v>355</v>
      </c>
      <c r="O29" s="28">
        <f>SUM(C29:N29)</f>
        <v>4410</v>
      </c>
      <c r="P29" s="29">
        <v>5100</v>
      </c>
      <c r="Q29" s="30">
        <f>IFERROR(O29/O$9,0)</f>
        <v>8.2785808147174764E-3</v>
      </c>
    </row>
    <row r="30" spans="1:17" ht="19.5" customHeight="1" x14ac:dyDescent="0.25">
      <c r="A30" s="37"/>
      <c r="B30" s="38" t="s">
        <v>88</v>
      </c>
      <c r="C30" s="39">
        <f t="shared" ref="C30:P30" si="5">C28-C29</f>
        <v>-335</v>
      </c>
      <c r="D30" s="39">
        <f t="shared" si="5"/>
        <v>-338</v>
      </c>
      <c r="E30" s="39">
        <f t="shared" si="5"/>
        <v>-325</v>
      </c>
      <c r="F30" s="39">
        <f t="shared" si="5"/>
        <v>-327</v>
      </c>
      <c r="G30" s="39">
        <f t="shared" si="5"/>
        <v>-318</v>
      </c>
      <c r="H30" s="39">
        <f t="shared" si="5"/>
        <v>-315</v>
      </c>
      <c r="I30" s="39">
        <f t="shared" si="5"/>
        <v>-316</v>
      </c>
      <c r="J30" s="39">
        <f t="shared" si="5"/>
        <v>-325</v>
      </c>
      <c r="K30" s="39">
        <f t="shared" si="5"/>
        <v>-307</v>
      </c>
      <c r="L30" s="39">
        <f t="shared" si="5"/>
        <v>-302</v>
      </c>
      <c r="M30" s="39">
        <f t="shared" si="5"/>
        <v>-295</v>
      </c>
      <c r="N30" s="39">
        <f t="shared" si="5"/>
        <v>-304</v>
      </c>
      <c r="O30" s="39">
        <f t="shared" si="5"/>
        <v>-3807</v>
      </c>
      <c r="P30" s="39">
        <f t="shared" si="5"/>
        <v>-4560</v>
      </c>
      <c r="Q30" s="40">
        <f>IFERROR(O30/O$9,0)</f>
        <v>-7.1466116012765162E-3</v>
      </c>
    </row>
    <row r="31" spans="1:17" ht="6.75" customHeight="1" x14ac:dyDescent="0.25"/>
    <row r="32" spans="1:17" ht="21.75" customHeight="1" x14ac:dyDescent="0.25">
      <c r="A32" s="41"/>
      <c r="B32" s="42" t="s">
        <v>89</v>
      </c>
      <c r="C32" s="43">
        <f t="shared" ref="C32:P32" si="6">C25+C30</f>
        <v>645</v>
      </c>
      <c r="D32" s="43">
        <f t="shared" si="6"/>
        <v>52</v>
      </c>
      <c r="E32" s="43">
        <f t="shared" si="6"/>
        <v>3655</v>
      </c>
      <c r="F32" s="43">
        <f t="shared" si="6"/>
        <v>2493</v>
      </c>
      <c r="G32" s="43">
        <f t="shared" si="6"/>
        <v>5162</v>
      </c>
      <c r="H32" s="43">
        <f t="shared" si="6"/>
        <v>-1225</v>
      </c>
      <c r="I32" s="43">
        <f t="shared" si="6"/>
        <v>4094</v>
      </c>
      <c r="J32" s="43">
        <f t="shared" si="6"/>
        <v>-305</v>
      </c>
      <c r="K32" s="43">
        <f t="shared" si="6"/>
        <v>4853</v>
      </c>
      <c r="L32" s="43">
        <f t="shared" si="6"/>
        <v>6718</v>
      </c>
      <c r="M32" s="43">
        <f t="shared" si="6"/>
        <v>765</v>
      </c>
      <c r="N32" s="43">
        <f t="shared" si="6"/>
        <v>4816</v>
      </c>
      <c r="O32" s="43">
        <f t="shared" si="6"/>
        <v>31723</v>
      </c>
      <c r="P32" s="43">
        <f t="shared" si="6"/>
        <v>19590</v>
      </c>
      <c r="Q32" s="44">
        <f>IFERROR(O32/O$9,0)</f>
        <v>5.9551342218884924E-2</v>
      </c>
    </row>
    <row r="33" spans="1:17" ht="18" customHeight="1" x14ac:dyDescent="0.25">
      <c r="A33" s="25" t="s">
        <v>90</v>
      </c>
      <c r="B33" s="26" t="s">
        <v>91</v>
      </c>
      <c r="C33" s="27">
        <f t="shared" ref="C33:N33" si="7">ROUND(MAX(C32,0)*$P5,0)</f>
        <v>194</v>
      </c>
      <c r="D33" s="27">
        <f t="shared" si="7"/>
        <v>16</v>
      </c>
      <c r="E33" s="27">
        <f t="shared" si="7"/>
        <v>1097</v>
      </c>
      <c r="F33" s="27">
        <f t="shared" si="7"/>
        <v>748</v>
      </c>
      <c r="G33" s="27">
        <f t="shared" si="7"/>
        <v>1549</v>
      </c>
      <c r="H33" s="27">
        <f t="shared" si="7"/>
        <v>0</v>
      </c>
      <c r="I33" s="27">
        <f t="shared" si="7"/>
        <v>1228</v>
      </c>
      <c r="J33" s="27">
        <f t="shared" si="7"/>
        <v>0</v>
      </c>
      <c r="K33" s="27">
        <f t="shared" si="7"/>
        <v>1456</v>
      </c>
      <c r="L33" s="27">
        <f t="shared" si="7"/>
        <v>2015</v>
      </c>
      <c r="M33" s="27">
        <f t="shared" si="7"/>
        <v>230</v>
      </c>
      <c r="N33" s="27">
        <f t="shared" si="7"/>
        <v>1445</v>
      </c>
      <c r="O33" s="28">
        <f>SUM(C33:N33)</f>
        <v>9978</v>
      </c>
      <c r="P33" s="29">
        <f>ROUND(MAX(P32,0)*$P5,0)</f>
        <v>5877</v>
      </c>
      <c r="Q33" s="30">
        <f>IFERROR(O33/O$9,0)</f>
        <v>1.8730993054251924E-2</v>
      </c>
    </row>
    <row r="34" spans="1:17" ht="6.75" customHeight="1" x14ac:dyDescent="0.25"/>
    <row r="35" spans="1:17" ht="24" customHeight="1" x14ac:dyDescent="0.25">
      <c r="A35" s="45"/>
      <c r="B35" s="46" t="s">
        <v>92</v>
      </c>
      <c r="C35" s="47">
        <f t="shared" ref="C35:P35" si="8">C32-C33</f>
        <v>451</v>
      </c>
      <c r="D35" s="47">
        <f t="shared" si="8"/>
        <v>36</v>
      </c>
      <c r="E35" s="47">
        <f t="shared" si="8"/>
        <v>2558</v>
      </c>
      <c r="F35" s="47">
        <f t="shared" si="8"/>
        <v>1745</v>
      </c>
      <c r="G35" s="47">
        <f t="shared" si="8"/>
        <v>3613</v>
      </c>
      <c r="H35" s="47">
        <f t="shared" si="8"/>
        <v>-1225</v>
      </c>
      <c r="I35" s="47">
        <f t="shared" si="8"/>
        <v>2866</v>
      </c>
      <c r="J35" s="47">
        <f t="shared" si="8"/>
        <v>-305</v>
      </c>
      <c r="K35" s="47">
        <f t="shared" si="8"/>
        <v>3397</v>
      </c>
      <c r="L35" s="47">
        <f t="shared" si="8"/>
        <v>4703</v>
      </c>
      <c r="M35" s="47">
        <f t="shared" si="8"/>
        <v>535</v>
      </c>
      <c r="N35" s="47">
        <f t="shared" si="8"/>
        <v>3371</v>
      </c>
      <c r="O35" s="47">
        <f t="shared" si="8"/>
        <v>21745</v>
      </c>
      <c r="P35" s="47">
        <f t="shared" si="8"/>
        <v>13713</v>
      </c>
      <c r="Q35" s="48">
        <f>IFERROR(O35/O$9,0)</f>
        <v>4.0820349164633001E-2</v>
      </c>
    </row>
    <row r="37" spans="1:17" ht="24" customHeight="1" x14ac:dyDescent="0.25">
      <c r="B37" s="61" t="s">
        <v>93</v>
      </c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</row>
  </sheetData>
  <mergeCells count="11">
    <mergeCell ref="B37:Q37"/>
    <mergeCell ref="B5:H5"/>
    <mergeCell ref="K5:O5"/>
    <mergeCell ref="A8:Q8"/>
    <mergeCell ref="A13:Q13"/>
    <mergeCell ref="A27:Q27"/>
    <mergeCell ref="B2:C3"/>
    <mergeCell ref="D2:J2"/>
    <mergeCell ref="K2:Q2"/>
    <mergeCell ref="D3:J3"/>
    <mergeCell ref="K3:Q3"/>
  </mergeCells>
  <pageMargins left="0.3" right="0.3" top="0.4" bottom="0.4" header="0.511811023622047" footer="0.511811023622047"/>
  <pageSetup fitToHeight="0" orientation="landscape" horizontalDpi="300" verticalDpi="30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D29"/>
  <sheetViews>
    <sheetView showGridLines="0" zoomScaleNormal="100" workbookViewId="0"/>
  </sheetViews>
  <sheetFormatPr baseColWidth="10" defaultColWidth="8.7109375" defaultRowHeight="15" x14ac:dyDescent="0.25"/>
  <cols>
    <col min="1" max="1" width="3" customWidth="1"/>
    <col min="2" max="2" width="4" customWidth="1"/>
    <col min="3" max="3" width="60" customWidth="1"/>
    <col min="4" max="4" width="30" customWidth="1"/>
  </cols>
  <sheetData>
    <row r="1" spans="2:4" ht="12" customHeight="1" x14ac:dyDescent="0.25"/>
    <row r="2" spans="2:4" ht="30" customHeight="1" x14ac:dyDescent="0.25">
      <c r="B2" s="1" t="s">
        <v>94</v>
      </c>
      <c r="C2" s="1"/>
      <c r="D2" s="1"/>
    </row>
    <row r="3" spans="2:4" ht="3" customHeight="1" x14ac:dyDescent="0.25">
      <c r="B3" s="15"/>
      <c r="C3" s="15"/>
      <c r="D3" s="15"/>
    </row>
    <row r="5" spans="2:4" ht="24" customHeight="1" x14ac:dyDescent="0.25">
      <c r="B5" s="62" t="s">
        <v>95</v>
      </c>
      <c r="C5" s="62"/>
      <c r="D5" s="62"/>
    </row>
    <row r="6" spans="2:4" ht="30" customHeight="1" x14ac:dyDescent="0.25">
      <c r="B6" s="63" t="s">
        <v>96</v>
      </c>
      <c r="C6" s="63"/>
      <c r="D6" s="63"/>
    </row>
    <row r="8" spans="2:4" ht="30" customHeight="1" x14ac:dyDescent="0.25">
      <c r="B8" s="49" t="s">
        <v>97</v>
      </c>
      <c r="C8" s="63" t="s">
        <v>98</v>
      </c>
      <c r="D8" s="63"/>
    </row>
    <row r="9" spans="2:4" ht="30" customHeight="1" x14ac:dyDescent="0.25">
      <c r="B9" s="49" t="s">
        <v>97</v>
      </c>
      <c r="C9" s="63" t="s">
        <v>99</v>
      </c>
      <c r="D9" s="63"/>
    </row>
    <row r="10" spans="2:4" ht="16.5" customHeight="1" x14ac:dyDescent="0.25">
      <c r="B10" s="49" t="s">
        <v>97</v>
      </c>
      <c r="C10" s="63" t="s">
        <v>100</v>
      </c>
      <c r="D10" s="63"/>
    </row>
    <row r="12" spans="2:4" ht="24" customHeight="1" x14ac:dyDescent="0.25">
      <c r="B12" s="62" t="s">
        <v>101</v>
      </c>
      <c r="C12" s="62"/>
      <c r="D12" s="62"/>
    </row>
    <row r="13" spans="2:4" ht="21.75" customHeight="1" x14ac:dyDescent="0.25">
      <c r="B13" s="49" t="s">
        <v>97</v>
      </c>
      <c r="C13" s="63" t="s">
        <v>102</v>
      </c>
      <c r="D13" s="63"/>
    </row>
    <row r="14" spans="2:4" ht="21.75" customHeight="1" x14ac:dyDescent="0.25">
      <c r="B14" s="49" t="s">
        <v>97</v>
      </c>
      <c r="C14" s="63" t="s">
        <v>103</v>
      </c>
      <c r="D14" s="63"/>
    </row>
    <row r="15" spans="2:4" ht="21.75" customHeight="1" x14ac:dyDescent="0.25">
      <c r="B15" s="49" t="s">
        <v>97</v>
      </c>
      <c r="C15" s="63" t="s">
        <v>104</v>
      </c>
      <c r="D15" s="63"/>
    </row>
    <row r="16" spans="2:4" ht="21.75" customHeight="1" x14ac:dyDescent="0.25">
      <c r="B16" s="49" t="s">
        <v>97</v>
      </c>
      <c r="C16" s="63" t="s">
        <v>105</v>
      </c>
      <c r="D16" s="63"/>
    </row>
    <row r="17" spans="2:4" ht="21.75" customHeight="1" x14ac:dyDescent="0.25">
      <c r="B17" s="49" t="s">
        <v>97</v>
      </c>
      <c r="C17" s="63" t="s">
        <v>106</v>
      </c>
      <c r="D17" s="63"/>
    </row>
    <row r="18" spans="2:4" ht="21.75" customHeight="1" x14ac:dyDescent="0.25">
      <c r="B18" s="49" t="s">
        <v>97</v>
      </c>
      <c r="C18" s="63" t="s">
        <v>107</v>
      </c>
      <c r="D18" s="63"/>
    </row>
    <row r="20" spans="2:4" ht="24" customHeight="1" x14ac:dyDescent="0.25">
      <c r="B20" s="62" t="s">
        <v>108</v>
      </c>
      <c r="C20" s="62"/>
      <c r="D20" s="62"/>
    </row>
    <row r="21" spans="2:4" ht="19.5" customHeight="1" x14ac:dyDescent="0.25">
      <c r="B21" s="50"/>
      <c r="C21" s="51" t="s">
        <v>109</v>
      </c>
      <c r="D21" s="52" t="s">
        <v>110</v>
      </c>
    </row>
    <row r="22" spans="2:4" ht="19.5" customHeight="1" x14ac:dyDescent="0.25">
      <c r="B22" s="53"/>
      <c r="C22" s="51" t="s">
        <v>111</v>
      </c>
      <c r="D22" s="52" t="s">
        <v>112</v>
      </c>
    </row>
    <row r="23" spans="2:4" ht="19.5" customHeight="1" x14ac:dyDescent="0.25">
      <c r="B23" s="54"/>
      <c r="C23" s="51" t="s">
        <v>113</v>
      </c>
      <c r="D23" s="52" t="s">
        <v>114</v>
      </c>
    </row>
    <row r="24" spans="2:4" ht="19.5" customHeight="1" x14ac:dyDescent="0.25">
      <c r="B24" s="55"/>
      <c r="C24" s="51" t="s">
        <v>115</v>
      </c>
      <c r="D24" s="52" t="s">
        <v>116</v>
      </c>
    </row>
    <row r="26" spans="2:4" ht="24" customHeight="1" x14ac:dyDescent="0.25">
      <c r="B26" s="62" t="s">
        <v>117</v>
      </c>
      <c r="C26" s="62"/>
      <c r="D26" s="62"/>
    </row>
    <row r="27" spans="2:4" ht="31.5" customHeight="1" x14ac:dyDescent="0.25">
      <c r="B27" s="63" t="s">
        <v>118</v>
      </c>
      <c r="C27" s="63"/>
      <c r="D27" s="63"/>
    </row>
    <row r="29" spans="2:4" ht="30" customHeight="1" x14ac:dyDescent="0.25">
      <c r="B29" s="64" t="s">
        <v>119</v>
      </c>
      <c r="C29" s="64"/>
      <c r="D29" s="64"/>
    </row>
  </sheetData>
  <mergeCells count="17">
    <mergeCell ref="B27:D27"/>
    <mergeCell ref="B29:D29"/>
    <mergeCell ref="C16:D16"/>
    <mergeCell ref="C17:D17"/>
    <mergeCell ref="C18:D18"/>
    <mergeCell ref="B20:D20"/>
    <mergeCell ref="B26:D26"/>
    <mergeCell ref="C10:D10"/>
    <mergeCell ref="B12:D12"/>
    <mergeCell ref="C13:D13"/>
    <mergeCell ref="C14:D14"/>
    <mergeCell ref="C15:D15"/>
    <mergeCell ref="B2:D2"/>
    <mergeCell ref="B5:D5"/>
    <mergeCell ref="B6:D6"/>
    <mergeCell ref="C8:D8"/>
    <mergeCell ref="C9:D9"/>
  </mergeCells>
  <pageMargins left="0.5" right="0.5" top="0.5" bottom="0.5" header="0.511811023622047" footer="0.511811023622047"/>
  <pageSetup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4</vt:i4>
      </vt:variant>
    </vt:vector>
  </HeadingPairs>
  <TitlesOfParts>
    <vt:vector size="7" baseType="lpstr">
      <vt:lpstr>Dashboard</vt:lpstr>
      <vt:lpstr>GuV 2026</vt:lpstr>
      <vt:lpstr>Anleitung</vt:lpstr>
      <vt:lpstr>Anleitung!Druckbereich</vt:lpstr>
      <vt:lpstr>Dashboard!Druckbereich</vt:lpstr>
      <vt:lpstr>'GuV 2026'!Druckbereich</vt:lpstr>
      <vt:lpstr>'GuV 2026'!Drucktitel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Sergio Jiménez Canales</cp:lastModifiedBy>
  <cp:revision>1</cp:revision>
  <dcterms:created xsi:type="dcterms:W3CDTF">2026-08-14T13:08:14Z</dcterms:created>
  <dcterms:modified xsi:type="dcterms:W3CDTF">2026-08-14T13:31:56Z</dcterms:modified>
  <dc:language>en-US</dc:language>
</cp:coreProperties>
</file>