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vmlDrawing2.vml" ContentType="application/vnd.openxmlformats-officedocument.vmlDrawing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rechnung" sheetId="1" state="visible" r:id="rId3"/>
    <sheet name="Jahresübersicht" sheetId="2" state="visible" r:id="rId4"/>
    <sheet name="Stammdaten" sheetId="3" state="visible" r:id="rId5"/>
  </sheets>
  <definedNames>
    <definedName function="false" hidden="false" name="Kategorie" vbProcedure="false">Stammdaten!$B$16</definedName>
    <definedName function="false" hidden="false" name="ListeMonate" vbProcedure="false">Stammdaten!$C$33:$C$44</definedName>
    <definedName function="false" hidden="false" name="ListePersNr" vbProcedure="false">Stammdaten!$A$20:$A$29</definedName>
    <definedName function="false" hidden="false" name="ListeStatus" vbProcedure="false">Stammdaten!$B$33:$B$35</definedName>
    <definedName function="false" hidden="false" name="ListeTarif" vbProcedure="false">Stammdaten!$A$33:$A$34</definedName>
    <definedName function="false" hidden="false" name="MaxKWh" vbProcedure="false">Stammdaten!$B$14</definedName>
    <definedName function="false" hidden="false" name="MaxPreis" vbProcedure="false">Stammdaten!$B$15</definedName>
    <definedName function="false" hidden="false" name="Pauschsatz" vbProcedure="false">Stammdaten!$B$13</definedName>
    <definedName function="false" hidden="false" name="StammMail" vbProcedure="false">Stammdaten!$C$20:$C$29</definedName>
    <definedName function="false" hidden="false" name="StammName" vbProcedure="false">Stammdaten!$B$20:$B$29</definedName>
    <definedName function="false" hidden="false" name="StammPersNr" vbProcedure="false">Stammdaten!$A$20:$A$29</definedName>
    <definedName function="false" hidden="false" name="StammPreis" vbProcedure="false">Stammdaten!$E$20:$E$29</definedName>
    <definedName function="false" hidden="false" name="StammTarif" vbProcedure="false">Stammdaten!$D$20:$D$29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G5" authorId="0">
      <text>
        <r>
          <rPr>
            <sz val="10"/>
            <rFont val="Arial"/>
            <family val="2"/>
          </rPr>
          <t xml:space="preserve">Wird automatisch ermittelt: bei „Pauschale“ der Pauschalsatz, bei „Individuell“ der im Fahrer-Stammblatt hinterlegte Preis.</t>
        </r>
      </text>
    </comment>
    <comment ref="H5" authorId="0">
      <text>
        <r>
          <rPr>
            <sz val="10"/>
            <rFont val="Arial"/>
            <family val="2"/>
          </rPr>
          <t xml:space="preserve">Erstattung = Ladestrom (kWh) × Preis (€/kWh), auf 2 Stellen gerundet.</t>
        </r>
      </text>
    </comment>
    <comment ref="I5" authorId="0">
      <text>
        <r>
          <rPr>
            <sz val="10"/>
            <rFont val="Arial"/>
            <family val="2"/>
          </rPr>
          <t xml:space="preserve">Prüft gegen die Grenzwerte im Blatt „Stammdaten“ (max. kWh / max. €/kWh).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3" authorId="0">
      <text>
        <r>
          <rPr>
            <sz val="10"/>
            <rFont val="Arial"/>
            <family val="2"/>
          </rPr>
          <t xml:space="preserve">Beispielwert. Den zwischen Arbeitgeber und Arbeitnehmer vereinbarten Satz je Kilowattstunde hier eintragen.</t>
        </r>
      </text>
    </comment>
  </commentList>
</comments>
</file>

<file path=xl/sharedStrings.xml><?xml version="1.0" encoding="utf-8"?>
<sst xmlns="http://schemas.openxmlformats.org/spreadsheetml/2006/main" count="168" uniqueCount="98">
  <si>
    <t xml:space="preserve">Firmenwagen · Ladestrom-Abrechnung (Heimladung)</t>
  </si>
  <si>
    <t xml:space="preserve">Erstattung selbst getragener Ladekosten am privaten Wohnsitz  ·  Abrechnungsjahr 2026</t>
  </si>
  <si>
    <t xml:space="preserve">Gelb hinterlegte Spalten (Personalnr., Monat, kWh, Tarif-Typ, Status, Auszahlung, Beleg-Nr.) ausfüllen — Name, E-Mail, €/kWh und Erstattung werden automatisch berechnet.  Spalte „Plausibilität“ meldet Werte außerhalb der Grenzen.</t>
  </si>
  <si>
    <t xml:space="preserve">Personalnr.</t>
  </si>
  <si>
    <t xml:space="preserve">Fahrer</t>
  </si>
  <si>
    <t xml:space="preserve">E-Mail</t>
  </si>
  <si>
    <t xml:space="preserve">Monat</t>
  </si>
  <si>
    <t xml:space="preserve">Ladestrom
(kWh)</t>
  </si>
  <si>
    <t xml:space="preserve">Tarif-Typ</t>
  </si>
  <si>
    <t xml:space="preserve">€/kWh</t>
  </si>
  <si>
    <t xml:space="preserve">Erstattung
(€)</t>
  </si>
  <si>
    <t xml:space="preserve">Plausibilität</t>
  </si>
  <si>
    <t xml:space="preserve">Status</t>
  </si>
  <si>
    <t xml:space="preserve">Auszahlung am</t>
  </si>
  <si>
    <t xml:space="preserve">Beleg-/Buchungsnr.</t>
  </si>
  <si>
    <t xml:space="preserve">01/2026</t>
  </si>
  <si>
    <t xml:space="preserve">Pauschale</t>
  </si>
  <si>
    <t xml:space="preserve">Ausgezahlt</t>
  </si>
  <si>
    <t xml:space="preserve">LB-2026-0101</t>
  </si>
  <si>
    <t xml:space="preserve">Individuell</t>
  </si>
  <si>
    <t xml:space="preserve">LB-2026-0102</t>
  </si>
  <si>
    <t xml:space="preserve">LB-2026-0103</t>
  </si>
  <si>
    <t xml:space="preserve">LB-2026-0104</t>
  </si>
  <si>
    <t xml:space="preserve">LB-2026-0105</t>
  </si>
  <si>
    <t xml:space="preserve">LB-2026-0106</t>
  </si>
  <si>
    <t xml:space="preserve">02/2026</t>
  </si>
  <si>
    <t xml:space="preserve">Freigegeben</t>
  </si>
  <si>
    <t xml:space="preserve">Offen</t>
  </si>
  <si>
    <t xml:space="preserve">03/2026</t>
  </si>
  <si>
    <t xml:space="preserve">GESAMT · Abrechnungsjahr 2026</t>
  </si>
  <si>
    <t xml:space="preserve">Meldungen:</t>
  </si>
  <si>
    <t xml:space="preserve">Jahresübersicht 2026</t>
  </si>
  <si>
    <t xml:space="preserve">Auswertung der Ladestrom-Erstattung nach Monat und Fahrer</t>
  </si>
  <si>
    <t xml:space="preserve">Gesamt-Ladestrom</t>
  </si>
  <si>
    <t xml:space="preserve">Gesamt-Erstattung</t>
  </si>
  <si>
    <t xml:space="preserve">Ø Strompreis (€/kWh)</t>
  </si>
  <si>
    <t xml:space="preserve">Anzahl Meldungen</t>
  </si>
  <si>
    <t xml:space="preserve">Monatsauswertung 2026</t>
  </si>
  <si>
    <t xml:space="preserve">Ladestrom (kWh)</t>
  </si>
  <si>
    <t xml:space="preserve">Erstattung (€)</t>
  </si>
  <si>
    <t xml:space="preserve">Meldungen</t>
  </si>
  <si>
    <t xml:space="preserve">04/2026</t>
  </si>
  <si>
    <t xml:space="preserve">05/2026</t>
  </si>
  <si>
    <t xml:space="preserve">06/2026</t>
  </si>
  <si>
    <t xml:space="preserve">07/2026</t>
  </si>
  <si>
    <t xml:space="preserve">08/2026</t>
  </si>
  <si>
    <t xml:space="preserve">09/2026</t>
  </si>
  <si>
    <t xml:space="preserve">10/2026</t>
  </si>
  <si>
    <t xml:space="preserve">11/2026</t>
  </si>
  <si>
    <t xml:space="preserve">12/2026</t>
  </si>
  <si>
    <t xml:space="preserve">Summe</t>
  </si>
  <si>
    <t xml:space="preserve">Fahrerauswertung 2026</t>
  </si>
  <si>
    <t xml:space="preserve">Stammdaten &amp; Parameter</t>
  </si>
  <si>
    <t xml:space="preserve">Zentrale Steuerdaten der Abrechnung – hier gelb hinterlegte Felder pflegen</t>
  </si>
  <si>
    <t xml:space="preserve">Unternehmensangaben</t>
  </si>
  <si>
    <t xml:space="preserve">Firma</t>
  </si>
  <si>
    <t xml:space="preserve">Muster Mobilität GmbH</t>
  </si>
  <si>
    <t xml:space="preserve">Anschrift</t>
  </si>
  <si>
    <t xml:space="preserve">Industriestraße 12, 26123 Oldenburg</t>
  </si>
  <si>
    <t xml:space="preserve">Ansprechpartner Lohnbüro</t>
  </si>
  <si>
    <t xml:space="preserve">K. Sander</t>
  </si>
  <si>
    <t xml:space="preserve">E-Mail Lohnbüro</t>
  </si>
  <si>
    <t xml:space="preserve">lohn@muster-mobilitaet.de</t>
  </si>
  <si>
    <t xml:space="preserve">Abrechnungsjahr</t>
  </si>
  <si>
    <t xml:space="preserve">Abrechnungsparameter</t>
  </si>
  <si>
    <t xml:space="preserve">Parameter</t>
  </si>
  <si>
    <t xml:space="preserve">Wert</t>
  </si>
  <si>
    <t xml:space="preserve">Hinweis</t>
  </si>
  <si>
    <t xml:space="preserve">Pauschalsatz (€/kWh)</t>
  </si>
  <si>
    <t xml:space="preserve">Vom Arbeitgeber festzulegen – Beispielwert</t>
  </si>
  <si>
    <t xml:space="preserve">Max. Ladestrom je Monat (kWh)</t>
  </si>
  <si>
    <t xml:space="preserve">Obergrenze für Plausibilitätsprüfung</t>
  </si>
  <si>
    <t xml:space="preserve">Max. Strompreis (€/kWh)</t>
  </si>
  <si>
    <t xml:space="preserve">Erstattungskategorie</t>
  </si>
  <si>
    <t xml:space="preserve">Auslagenersatz (Ladestrom)</t>
  </si>
  <si>
    <t xml:space="preserve">Buchungskategorie / Lohnkonto</t>
  </si>
  <si>
    <t xml:space="preserve">Fahrer-Stammdaten</t>
  </si>
  <si>
    <t xml:space="preserve">Name</t>
  </si>
  <si>
    <t xml:space="preserve">Standard-Tarif</t>
  </si>
  <si>
    <t xml:space="preserve">Individueller Preis (€/kWh)</t>
  </si>
  <si>
    <t xml:space="preserve">Anna Brandt</t>
  </si>
  <si>
    <t xml:space="preserve">a.brandt@muster-mobilitaet.de</t>
  </si>
  <si>
    <t xml:space="preserve">Tobias Vogt</t>
  </si>
  <si>
    <t xml:space="preserve">t.vogt@muster-mobilitaet.de</t>
  </si>
  <si>
    <t xml:space="preserve">Miriam Kraus</t>
  </si>
  <si>
    <t xml:space="preserve">m.kraus@muster-mobilitaet.de</t>
  </si>
  <si>
    <t xml:space="preserve">David Sommer</t>
  </si>
  <si>
    <t xml:space="preserve">d.sommer@muster-mobilitaet.de</t>
  </si>
  <si>
    <t xml:space="preserve">Lena Hoffmann</t>
  </si>
  <si>
    <t xml:space="preserve">l.hoffmann@muster-mobilitaet.de</t>
  </si>
  <si>
    <t xml:space="preserve">Jonas Peters</t>
  </si>
  <si>
    <t xml:space="preserve">j.peters@muster-mobilitaet.de</t>
  </si>
  <si>
    <t xml:space="preserve">Carla Neumann</t>
  </si>
  <si>
    <t xml:space="preserve">c.neumann@muster-mobilitaet.de</t>
  </si>
  <si>
    <t xml:space="preserve">Felix Wagner</t>
  </si>
  <si>
    <t xml:space="preserve">f.wagner@muster-mobilitaet.de</t>
  </si>
  <si>
    <t xml:space="preserve">Auswahllisten (Datenquellen für Dropdowns)</t>
  </si>
  <si>
    <t xml:space="preserve">Monate 2026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</si>
</sst>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@"/>
    <numFmt numFmtId="167" formatCode="#,##0&quot; kWh&quot;"/>
    <numFmt numFmtId="168" formatCode="#,##0.0000&quot; €&quot;"/>
    <numFmt numFmtId="169" formatCode="#,##0.00&quot; €&quot;"/>
    <numFmt numFmtId="170" formatCode="dd\.mm\.yyyy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i val="true"/>
      <sz val="9"/>
      <color rgb="FF595959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BF8F00"/>
      <name val="Calibri"/>
      <family val="0"/>
      <charset val="1"/>
    </font>
    <font>
      <sz val="10"/>
      <name val="Arial"/>
      <family val="2"/>
    </font>
    <font>
      <b val="true"/>
      <sz val="9"/>
      <color rgb="FFFFFFFF"/>
      <name val="Calibri"/>
      <family val="0"/>
      <charset val="1"/>
    </font>
    <font>
      <b val="true"/>
      <sz val="16"/>
      <color rgb="FF1F3864"/>
      <name val="Calibri"/>
      <family val="0"/>
      <charset val="1"/>
    </font>
    <font>
      <b val="true"/>
      <sz val="10"/>
      <color rgb="FF1F3864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6"/>
      <color rgb="FFFFFFFF"/>
      <name val="Calibri"/>
      <family val="0"/>
      <charset val="1"/>
    </font>
    <font>
      <i val="true"/>
      <sz val="9"/>
      <color rgb="FFFFFFFF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2E5090"/>
      </patternFill>
    </fill>
    <fill>
      <patternFill patternType="solid">
        <fgColor rgb="FF2E5090"/>
        <bgColor rgb="FF305496"/>
      </patternFill>
    </fill>
    <fill>
      <patternFill patternType="solid">
        <fgColor rgb="FFF2F2F2"/>
        <bgColor rgb="FFEAF0F8"/>
      </patternFill>
    </fill>
    <fill>
      <patternFill patternType="solid">
        <fgColor rgb="FFFFF8E7"/>
        <bgColor rgb="FFF9F9F9"/>
      </patternFill>
    </fill>
    <fill>
      <patternFill patternType="solid">
        <fgColor rgb="FFFFFFFF"/>
        <bgColor rgb="FFF9F9F9"/>
      </patternFill>
    </fill>
    <fill>
      <patternFill patternType="solid">
        <fgColor rgb="FF305496"/>
        <bgColor rgb="FF2E5090"/>
      </patternFill>
    </fill>
    <fill>
      <patternFill patternType="solid">
        <fgColor rgb="FFEAF0F8"/>
        <bgColor rgb="FFF2F2F2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1F3864"/>
      </left>
      <right style="thin">
        <color rgb="FF1F3864"/>
      </right>
      <top style="thin">
        <color rgb="FF1F3864"/>
      </top>
      <bottom style="medium">
        <color rgb="FFBF8F00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8F00"/>
      </left>
      <right/>
      <top style="thin">
        <color rgb="FFBF8F00"/>
      </top>
      <bottom style="thin">
        <color rgb="FFBF8F0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8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3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8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8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0"/>
        <b val="1"/>
        <color rgb="FFC55A11"/>
        <sz val="10"/>
      </font>
      <fill>
        <patternFill>
          <bgColor rgb="FFFCE4D6"/>
        </patternFill>
      </fill>
    </dxf>
    <dxf>
      <font>
        <name val="Calibri"/>
        <charset val="1"/>
        <family val="0"/>
        <b val="1"/>
        <color rgb="FF1F3864"/>
        <sz val="10"/>
      </font>
      <fill>
        <patternFill>
          <bgColor rgb="FFEAF0F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993366"/>
      <rgbColor rgb="FFFFF8E7"/>
      <rgbColor rgb="FFEAF0F8"/>
      <rgbColor rgb="FF660066"/>
      <rgbColor rgb="FFFF8080"/>
      <rgbColor rgb="FF305496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F9F9F9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BF8F00"/>
      <rgbColor rgb="FFC55A11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090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Monatliche Erstattung 2026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Jahresübersicht!C8</c:f>
              <c:strCache>
                <c:ptCount val="1"/>
                <c:pt idx="0">
                  <c:v>Erstattung (€)</c:v>
                </c:pt>
              </c:strCache>
            </c:strRef>
          </c:tx>
          <c:spPr>
            <a:solidFill>
              <a:srgbClr val="1f386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Jahresübersicht!$A$9:$A$20</c:f>
              <c:strCache>
                <c:ptCount val="12"/>
                <c:pt idx="0">
                  <c:v>01/2026</c:v>
                </c:pt>
                <c:pt idx="1">
                  <c:v>02/2026</c:v>
                </c:pt>
                <c:pt idx="2">
                  <c:v>03/2026</c:v>
                </c:pt>
                <c:pt idx="3">
                  <c:v>04/2026</c:v>
                </c:pt>
                <c:pt idx="4">
                  <c:v>05/2026</c:v>
                </c:pt>
                <c:pt idx="5">
                  <c:v>06/2026</c:v>
                </c:pt>
                <c:pt idx="6">
                  <c:v>07/2026</c:v>
                </c:pt>
                <c:pt idx="7">
                  <c:v>08/2026</c:v>
                </c:pt>
                <c:pt idx="8">
                  <c:v>09/2026</c:v>
                </c:pt>
                <c:pt idx="9">
                  <c:v>10/2026</c:v>
                </c:pt>
                <c:pt idx="10">
                  <c:v>11/2026</c:v>
                </c:pt>
                <c:pt idx="11">
                  <c:v>12/2026</c:v>
                </c:pt>
              </c:strCache>
            </c:strRef>
          </c:cat>
          <c:val>
            <c:numRef>
              <c:f>Jahresübersicht!$C$9:$C$20</c:f>
              <c:numCache>
                <c:formatCode>#,##0.00" €"</c:formatCode>
                <c:ptCount val="12"/>
                <c:pt idx="0">
                  <c:v>530.89</c:v>
                </c:pt>
                <c:pt idx="1">
                  <c:v>519.5</c:v>
                </c:pt>
                <c:pt idx="2">
                  <c:v>677.25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50384136"/>
        <c:axId val="60533700"/>
      </c:barChart>
      <c:catAx>
        <c:axId val="50384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0533700"/>
        <c:crosses val="autoZero"/>
        <c:auto val="1"/>
        <c:lblAlgn val="ctr"/>
        <c:lblOffset val="100"/>
        <c:noMultiLvlLbl val="0"/>
      </c:catAx>
      <c:valAx>
        <c:axId val="6053370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038413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8</xdr:row>
      <xdr:rowOff>0</xdr:rowOff>
    </xdr:from>
    <xdr:to>
      <xdr:col>11</xdr:col>
      <xdr:colOff>10440</xdr:colOff>
      <xdr:row>22</xdr:row>
      <xdr:rowOff>32400</xdr:rowOff>
    </xdr:to>
    <xdr:graphicFrame>
      <xdr:nvGraphicFramePr>
        <xdr:cNvPr id="0" name="Chart 1"/>
        <xdr:cNvGraphicFramePr/>
      </xdr:nvGraphicFramePr>
      <xdr:xfrm>
        <a:off x="4793040" y="2085840"/>
        <a:ext cx="611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8"/>
    <col collapsed="false" customWidth="true" hidden="false" outlineLevel="0" max="3" min="3" style="0" width="27"/>
    <col collapsed="false" customWidth="true" hidden="false" outlineLevel="0" max="4" min="4" style="0" width="10"/>
    <col collapsed="false" customWidth="true" hidden="false" outlineLevel="0" max="6" min="5" style="0" width="13"/>
    <col collapsed="false" customWidth="true" hidden="false" outlineLevel="0" max="7" min="7" style="0" width="11"/>
    <col collapsed="false" customWidth="true" hidden="false" outlineLevel="0" max="8" min="8" style="0" width="14"/>
    <col collapsed="false" customWidth="true" hidden="false" outlineLevel="0" max="10" min="9" style="0" width="13"/>
    <col collapsed="false" customWidth="true" hidden="false" outlineLevel="0" max="11" min="11" style="0" width="14"/>
    <col collapsed="false" customWidth="true" hidden="false" outlineLevel="0" max="12" min="12" style="0" width="18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25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3.75" hidden="false" customHeight="true" outlineLevel="0" collapsed="false"/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</row>
    <row r="6" customFormat="false" ht="15" hidden="false" customHeight="false" outlineLevel="0" collapsed="false">
      <c r="A6" s="5" t="n">
        <v>1001</v>
      </c>
      <c r="B6" s="6" t="str">
        <f aca="false">IF($A6="","",IFERROR(INDEX(StammName,MATCH($A6,StammPersNr,0)),"⚠ unbekannt"))</f>
        <v>Anna Brandt</v>
      </c>
      <c r="C6" s="6" t="str">
        <f aca="false">IF($A6="","",IFERROR(INDEX(StammMail,MATCH($A6,StammPersNr,0)),""))</f>
        <v>a.brandt@muster-mobilitaet.de</v>
      </c>
      <c r="D6" s="7" t="s">
        <v>15</v>
      </c>
      <c r="E6" s="8" t="n">
        <v>265</v>
      </c>
      <c r="F6" s="9" t="s">
        <v>16</v>
      </c>
      <c r="G6" s="10" t="n">
        <f aca="false">IF($A6="","",IF($F6="Pauschale",Pauschsatz,IFERROR(INDEX(StammPreis,MATCH($A6,StammPersNr,0)),0)))</f>
        <v>0.3</v>
      </c>
      <c r="H6" s="11" t="n">
        <f aca="false">IF($A6="","",ROUND($E6*$G6,2))</f>
        <v>79.5</v>
      </c>
      <c r="I6" s="12" t="str">
        <f aca="false">IF($A6="","",IF(OR($E6&gt;MaxKWh,$G6&gt;MaxPreis,$E6&lt;=0,$G6&lt;=0),"⚠ Prüfen","OK"))</f>
        <v>OK</v>
      </c>
      <c r="J6" s="9" t="s">
        <v>17</v>
      </c>
      <c r="K6" s="13" t="n">
        <v>46058</v>
      </c>
      <c r="L6" s="14" t="s">
        <v>18</v>
      </c>
    </row>
    <row r="7" customFormat="false" ht="15" hidden="false" customHeight="false" outlineLevel="0" collapsed="false">
      <c r="A7" s="5" t="n">
        <v>1002</v>
      </c>
      <c r="B7" s="6" t="str">
        <f aca="false">IF($A7="","",IFERROR(INDEX(StammName,MATCH($A7,StammPersNr,0)),"⚠ unbekannt"))</f>
        <v>Tobias Vogt</v>
      </c>
      <c r="C7" s="6" t="str">
        <f aca="false">IF($A7="","",IFERROR(INDEX(StammMail,MATCH($A7,StammPersNr,0)),""))</f>
        <v>t.vogt@muster-mobilitaet.de</v>
      </c>
      <c r="D7" s="7" t="s">
        <v>15</v>
      </c>
      <c r="E7" s="8" t="n">
        <v>388</v>
      </c>
      <c r="F7" s="9" t="s">
        <v>19</v>
      </c>
      <c r="G7" s="10" t="n">
        <f aca="false">IF($A7="","",IF($F7="Pauschale",Pauschsatz,IFERROR(INDEX(StammPreis,MATCH($A7,StammPersNr,0)),0)))</f>
        <v>0.289</v>
      </c>
      <c r="H7" s="11" t="n">
        <f aca="false">IF($A7="","",ROUND($E7*$G7,2))</f>
        <v>112.13</v>
      </c>
      <c r="I7" s="12" t="str">
        <f aca="false">IF($A7="","",IF(OR($E7&gt;MaxKWh,$G7&gt;MaxPreis,$E7&lt;=0,$G7&lt;=0),"⚠ Prüfen","OK"))</f>
        <v>OK</v>
      </c>
      <c r="J7" s="9" t="s">
        <v>17</v>
      </c>
      <c r="K7" s="13" t="n">
        <v>46058</v>
      </c>
      <c r="L7" s="14" t="s">
        <v>20</v>
      </c>
    </row>
    <row r="8" customFormat="false" ht="15" hidden="false" customHeight="false" outlineLevel="0" collapsed="false">
      <c r="A8" s="5" t="n">
        <v>1003</v>
      </c>
      <c r="B8" s="6" t="str">
        <f aca="false">IF($A8="","",IFERROR(INDEX(StammName,MATCH($A8,StammPersNr,0)),"⚠ unbekannt"))</f>
        <v>Miriam Kraus</v>
      </c>
      <c r="C8" s="6" t="str">
        <f aca="false">IF($A8="","",IFERROR(INDEX(StammMail,MATCH($A8,StammPersNr,0)),""))</f>
        <v>m.kraus@muster-mobilitaet.de</v>
      </c>
      <c r="D8" s="7" t="s">
        <v>15</v>
      </c>
      <c r="E8" s="8" t="n">
        <v>174</v>
      </c>
      <c r="F8" s="9" t="s">
        <v>16</v>
      </c>
      <c r="G8" s="10" t="n">
        <f aca="false">IF($A8="","",IF($F8="Pauschale",Pauschsatz,IFERROR(INDEX(StammPreis,MATCH($A8,StammPersNr,0)),0)))</f>
        <v>0.3</v>
      </c>
      <c r="H8" s="11" t="n">
        <f aca="false">IF($A8="","",ROUND($E8*$G8,2))</f>
        <v>52.2</v>
      </c>
      <c r="I8" s="12" t="str">
        <f aca="false">IF($A8="","",IF(OR($E8&gt;MaxKWh,$G8&gt;MaxPreis,$E8&lt;=0,$G8&lt;=0),"⚠ Prüfen","OK"))</f>
        <v>OK</v>
      </c>
      <c r="J8" s="9" t="s">
        <v>17</v>
      </c>
      <c r="K8" s="13" t="n">
        <v>46058</v>
      </c>
      <c r="L8" s="14" t="s">
        <v>21</v>
      </c>
    </row>
    <row r="9" customFormat="false" ht="15" hidden="false" customHeight="false" outlineLevel="0" collapsed="false">
      <c r="A9" s="5" t="n">
        <v>1004</v>
      </c>
      <c r="B9" s="6" t="str">
        <f aca="false">IF($A9="","",IFERROR(INDEX(StammName,MATCH($A9,StammPersNr,0)),"⚠ unbekannt"))</f>
        <v>David Sommer</v>
      </c>
      <c r="C9" s="6" t="str">
        <f aca="false">IF($A9="","",IFERROR(INDEX(StammMail,MATCH($A9,StammPersNr,0)),""))</f>
        <v>d.sommer@muster-mobilitaet.de</v>
      </c>
      <c r="D9" s="7" t="s">
        <v>15</v>
      </c>
      <c r="E9" s="8" t="n">
        <v>421</v>
      </c>
      <c r="F9" s="9" t="s">
        <v>19</v>
      </c>
      <c r="G9" s="10" t="n">
        <f aca="false">IF($A9="","",IF($F9="Pauschale",Pauschsatz,IFERROR(INDEX(StammPreis,MATCH($A9,StammPersNr,0)),0)))</f>
        <v>0.315</v>
      </c>
      <c r="H9" s="11" t="n">
        <f aca="false">IF($A9="","",ROUND($E9*$G9,2))</f>
        <v>132.62</v>
      </c>
      <c r="I9" s="12" t="str">
        <f aca="false">IF($A9="","",IF(OR($E9&gt;MaxKWh,$G9&gt;MaxPreis,$E9&lt;=0,$G9&lt;=0),"⚠ Prüfen","OK"))</f>
        <v>OK</v>
      </c>
      <c r="J9" s="9" t="s">
        <v>17</v>
      </c>
      <c r="K9" s="13" t="n">
        <v>46058</v>
      </c>
      <c r="L9" s="14" t="s">
        <v>22</v>
      </c>
    </row>
    <row r="10" customFormat="false" ht="15" hidden="false" customHeight="false" outlineLevel="0" collapsed="false">
      <c r="A10" s="5" t="n">
        <v>1005</v>
      </c>
      <c r="B10" s="6" t="str">
        <f aca="false">IF($A10="","",IFERROR(INDEX(StammName,MATCH($A10,StammPersNr,0)),"⚠ unbekannt"))</f>
        <v>Lena Hoffmann</v>
      </c>
      <c r="C10" s="6" t="str">
        <f aca="false">IF($A10="","",IFERROR(INDEX(StammMail,MATCH($A10,StammPersNr,0)),""))</f>
        <v>l.hoffmann@muster-mobilitaet.de</v>
      </c>
      <c r="D10" s="7" t="s">
        <v>15</v>
      </c>
      <c r="E10" s="8" t="n">
        <v>302</v>
      </c>
      <c r="F10" s="9" t="s">
        <v>16</v>
      </c>
      <c r="G10" s="10" t="n">
        <f aca="false">IF($A10="","",IF($F10="Pauschale",Pauschsatz,IFERROR(INDEX(StammPreis,MATCH($A10,StammPersNr,0)),0)))</f>
        <v>0.3</v>
      </c>
      <c r="H10" s="11" t="n">
        <f aca="false">IF($A10="","",ROUND($E10*$G10,2))</f>
        <v>90.6</v>
      </c>
      <c r="I10" s="12" t="str">
        <f aca="false">IF($A10="","",IF(OR($E10&gt;MaxKWh,$G10&gt;MaxPreis,$E10&lt;=0,$G10&lt;=0),"⚠ Prüfen","OK"))</f>
        <v>OK</v>
      </c>
      <c r="J10" s="9" t="s">
        <v>17</v>
      </c>
      <c r="K10" s="13" t="n">
        <v>46058</v>
      </c>
      <c r="L10" s="14" t="s">
        <v>23</v>
      </c>
    </row>
    <row r="11" customFormat="false" ht="15" hidden="false" customHeight="false" outlineLevel="0" collapsed="false">
      <c r="A11" s="5" t="n">
        <v>1006</v>
      </c>
      <c r="B11" s="6" t="str">
        <f aca="false">IF($A11="","",IFERROR(INDEX(StammName,MATCH($A11,StammPersNr,0)),"⚠ unbekannt"))</f>
        <v>Jonas Peters</v>
      </c>
      <c r="C11" s="6" t="str">
        <f aca="false">IF($A11="","",IFERROR(INDEX(StammMail,MATCH($A11,StammPersNr,0)),""))</f>
        <v>j.peters@muster-mobilitaet.de</v>
      </c>
      <c r="D11" s="7" t="s">
        <v>15</v>
      </c>
      <c r="E11" s="8" t="n">
        <v>233</v>
      </c>
      <c r="F11" s="9" t="s">
        <v>19</v>
      </c>
      <c r="G11" s="10" t="n">
        <f aca="false">IF($A11="","",IF($F11="Pauschale",Pauschsatz,IFERROR(INDEX(StammPreis,MATCH($A11,StammPersNr,0)),0)))</f>
        <v>0.274</v>
      </c>
      <c r="H11" s="11" t="n">
        <f aca="false">IF($A11="","",ROUND($E11*$G11,2))</f>
        <v>63.84</v>
      </c>
      <c r="I11" s="12" t="str">
        <f aca="false">IF($A11="","",IF(OR($E11&gt;MaxKWh,$G11&gt;MaxPreis,$E11&lt;=0,$G11&lt;=0),"⚠ Prüfen","OK"))</f>
        <v>OK</v>
      </c>
      <c r="J11" s="9" t="s">
        <v>17</v>
      </c>
      <c r="K11" s="13" t="n">
        <v>46058</v>
      </c>
      <c r="L11" s="14" t="s">
        <v>24</v>
      </c>
    </row>
    <row r="12" customFormat="false" ht="15" hidden="false" customHeight="false" outlineLevel="0" collapsed="false">
      <c r="A12" s="5" t="n">
        <v>1001</v>
      </c>
      <c r="B12" s="6" t="str">
        <f aca="false">IF($A12="","",IFERROR(INDEX(StammName,MATCH($A12,StammPersNr,0)),"⚠ unbekannt"))</f>
        <v>Anna Brandt</v>
      </c>
      <c r="C12" s="6" t="str">
        <f aca="false">IF($A12="","",IFERROR(INDEX(StammMail,MATCH($A12,StammPersNr,0)),""))</f>
        <v>a.brandt@muster-mobilitaet.de</v>
      </c>
      <c r="D12" s="7" t="s">
        <v>25</v>
      </c>
      <c r="E12" s="8" t="n">
        <v>248</v>
      </c>
      <c r="F12" s="9" t="s">
        <v>16</v>
      </c>
      <c r="G12" s="10" t="n">
        <f aca="false">IF($A12="","",IF($F12="Pauschale",Pauschsatz,IFERROR(INDEX(StammPreis,MATCH($A12,StammPersNr,0)),0)))</f>
        <v>0.3</v>
      </c>
      <c r="H12" s="11" t="n">
        <f aca="false">IF($A12="","",ROUND($E12*$G12,2))</f>
        <v>74.4</v>
      </c>
      <c r="I12" s="12" t="str">
        <f aca="false">IF($A12="","",IF(OR($E12&gt;MaxKWh,$G12&gt;MaxPreis,$E12&lt;=0,$G12&lt;=0),"⚠ Prüfen","OK"))</f>
        <v>OK</v>
      </c>
      <c r="J12" s="9" t="s">
        <v>26</v>
      </c>
      <c r="K12" s="13"/>
      <c r="L12" s="14"/>
    </row>
    <row r="13" customFormat="false" ht="15" hidden="false" customHeight="false" outlineLevel="0" collapsed="false">
      <c r="A13" s="5" t="n">
        <v>1002</v>
      </c>
      <c r="B13" s="6" t="str">
        <f aca="false">IF($A13="","",IFERROR(INDEX(StammName,MATCH($A13,StammPersNr,0)),"⚠ unbekannt"))</f>
        <v>Tobias Vogt</v>
      </c>
      <c r="C13" s="6" t="str">
        <f aca="false">IF($A13="","",IFERROR(INDEX(StammMail,MATCH($A13,StammPersNr,0)),""))</f>
        <v>t.vogt@muster-mobilitaet.de</v>
      </c>
      <c r="D13" s="7" t="s">
        <v>25</v>
      </c>
      <c r="E13" s="8" t="n">
        <v>356</v>
      </c>
      <c r="F13" s="9" t="s">
        <v>19</v>
      </c>
      <c r="G13" s="10" t="n">
        <f aca="false">IF($A13="","",IF($F13="Pauschale",Pauschsatz,IFERROR(INDEX(StammPreis,MATCH($A13,StammPersNr,0)),0)))</f>
        <v>0.289</v>
      </c>
      <c r="H13" s="11" t="n">
        <f aca="false">IF($A13="","",ROUND($E13*$G13,2))</f>
        <v>102.88</v>
      </c>
      <c r="I13" s="12" t="str">
        <f aca="false">IF($A13="","",IF(OR($E13&gt;MaxKWh,$G13&gt;MaxPreis,$E13&lt;=0,$G13&lt;=0),"⚠ Prüfen","OK"))</f>
        <v>OK</v>
      </c>
      <c r="J13" s="9" t="s">
        <v>26</v>
      </c>
      <c r="K13" s="13"/>
      <c r="L13" s="14"/>
    </row>
    <row r="14" customFormat="false" ht="15" hidden="false" customHeight="false" outlineLevel="0" collapsed="false">
      <c r="A14" s="5" t="n">
        <v>1003</v>
      </c>
      <c r="B14" s="6" t="str">
        <f aca="false">IF($A14="","",IFERROR(INDEX(StammName,MATCH($A14,StammPersNr,0)),"⚠ unbekannt"))</f>
        <v>Miriam Kraus</v>
      </c>
      <c r="C14" s="6" t="str">
        <f aca="false">IF($A14="","",IFERROR(INDEX(StammMail,MATCH($A14,StammPersNr,0)),""))</f>
        <v>m.kraus@muster-mobilitaet.de</v>
      </c>
      <c r="D14" s="7" t="s">
        <v>25</v>
      </c>
      <c r="E14" s="8" t="n">
        <v>190</v>
      </c>
      <c r="F14" s="9" t="s">
        <v>16</v>
      </c>
      <c r="G14" s="10" t="n">
        <f aca="false">IF($A14="","",IF($F14="Pauschale",Pauschsatz,IFERROR(INDEX(StammPreis,MATCH($A14,StammPersNr,0)),0)))</f>
        <v>0.3</v>
      </c>
      <c r="H14" s="11" t="n">
        <f aca="false">IF($A14="","",ROUND($E14*$G14,2))</f>
        <v>57</v>
      </c>
      <c r="I14" s="12" t="str">
        <f aca="false">IF($A14="","",IF(OR($E14&gt;MaxKWh,$G14&gt;MaxPreis,$E14&lt;=0,$G14&lt;=0),"⚠ Prüfen","OK"))</f>
        <v>OK</v>
      </c>
      <c r="J14" s="9" t="s">
        <v>26</v>
      </c>
      <c r="K14" s="13"/>
      <c r="L14" s="14"/>
    </row>
    <row r="15" customFormat="false" ht="15" hidden="false" customHeight="false" outlineLevel="0" collapsed="false">
      <c r="A15" s="5" t="n">
        <v>1005</v>
      </c>
      <c r="B15" s="6" t="str">
        <f aca="false">IF($A15="","",IFERROR(INDEX(StammName,MATCH($A15,StammPersNr,0)),"⚠ unbekannt"))</f>
        <v>Lena Hoffmann</v>
      </c>
      <c r="C15" s="6" t="str">
        <f aca="false">IF($A15="","",IFERROR(INDEX(StammMail,MATCH($A15,StammPersNr,0)),""))</f>
        <v>l.hoffmann@muster-mobilitaet.de</v>
      </c>
      <c r="D15" s="7" t="s">
        <v>25</v>
      </c>
      <c r="E15" s="8" t="n">
        <v>331</v>
      </c>
      <c r="F15" s="9" t="s">
        <v>16</v>
      </c>
      <c r="G15" s="10" t="n">
        <f aca="false">IF($A15="","",IF($F15="Pauschale",Pauschsatz,IFERROR(INDEX(StammPreis,MATCH($A15,StammPersNr,0)),0)))</f>
        <v>0.3</v>
      </c>
      <c r="H15" s="11" t="n">
        <f aca="false">IF($A15="","",ROUND($E15*$G15,2))</f>
        <v>99.3</v>
      </c>
      <c r="I15" s="12" t="str">
        <f aca="false">IF($A15="","",IF(OR($E15&gt;MaxKWh,$G15&gt;MaxPreis,$E15&lt;=0,$G15&lt;=0),"⚠ Prüfen","OK"))</f>
        <v>OK</v>
      </c>
      <c r="J15" s="9" t="s">
        <v>26</v>
      </c>
      <c r="K15" s="13"/>
      <c r="L15" s="14"/>
    </row>
    <row r="16" customFormat="false" ht="15" hidden="false" customHeight="false" outlineLevel="0" collapsed="false">
      <c r="A16" s="5" t="n">
        <v>1007</v>
      </c>
      <c r="B16" s="6" t="str">
        <f aca="false">IF($A16="","",IFERROR(INDEX(StammName,MATCH($A16,StammPersNr,0)),"⚠ unbekannt"))</f>
        <v>Carla Neumann</v>
      </c>
      <c r="C16" s="6" t="str">
        <f aca="false">IF($A16="","",IFERROR(INDEX(StammMail,MATCH($A16,StammPersNr,0)),""))</f>
        <v>c.neumann@muster-mobilitaet.de</v>
      </c>
      <c r="D16" s="7" t="s">
        <v>25</v>
      </c>
      <c r="E16" s="8" t="n">
        <v>205</v>
      </c>
      <c r="F16" s="9" t="s">
        <v>16</v>
      </c>
      <c r="G16" s="10" t="n">
        <f aca="false">IF($A16="","",IF($F16="Pauschale",Pauschsatz,IFERROR(INDEX(StammPreis,MATCH($A16,StammPersNr,0)),0)))</f>
        <v>0.3</v>
      </c>
      <c r="H16" s="11" t="n">
        <f aca="false">IF($A16="","",ROUND($E16*$G16,2))</f>
        <v>61.5</v>
      </c>
      <c r="I16" s="12" t="str">
        <f aca="false">IF($A16="","",IF(OR($E16&gt;MaxKWh,$G16&gt;MaxPreis,$E16&lt;=0,$G16&lt;=0),"⚠ Prüfen","OK"))</f>
        <v>OK</v>
      </c>
      <c r="J16" s="9" t="s">
        <v>27</v>
      </c>
      <c r="K16" s="13"/>
      <c r="L16" s="14"/>
    </row>
    <row r="17" customFormat="false" ht="15" hidden="false" customHeight="false" outlineLevel="0" collapsed="false">
      <c r="A17" s="5" t="n">
        <v>1008</v>
      </c>
      <c r="B17" s="6" t="str">
        <f aca="false">IF($A17="","",IFERROR(INDEX(StammName,MATCH($A17,StammPersNr,0)),"⚠ unbekannt"))</f>
        <v>Felix Wagner</v>
      </c>
      <c r="C17" s="6" t="str">
        <f aca="false">IF($A17="","",IFERROR(INDEX(StammMail,MATCH($A17,StammPersNr,0)),""))</f>
        <v>f.wagner@muster-mobilitaet.de</v>
      </c>
      <c r="D17" s="7" t="s">
        <v>25</v>
      </c>
      <c r="E17" s="8" t="n">
        <v>412</v>
      </c>
      <c r="F17" s="9" t="s">
        <v>19</v>
      </c>
      <c r="G17" s="10" t="n">
        <f aca="false">IF($A17="","",IF($F17="Pauschale",Pauschsatz,IFERROR(INDEX(StammPreis,MATCH($A17,StammPersNr,0)),0)))</f>
        <v>0.302</v>
      </c>
      <c r="H17" s="11" t="n">
        <f aca="false">IF($A17="","",ROUND($E17*$G17,2))</f>
        <v>124.42</v>
      </c>
      <c r="I17" s="12" t="str">
        <f aca="false">IF($A17="","",IF(OR($E17&gt;MaxKWh,$G17&gt;MaxPreis,$E17&lt;=0,$G17&lt;=0),"⚠ Prüfen","OK"))</f>
        <v>OK</v>
      </c>
      <c r="J17" s="9" t="s">
        <v>26</v>
      </c>
      <c r="K17" s="13"/>
      <c r="L17" s="14"/>
    </row>
    <row r="18" customFormat="false" ht="15" hidden="false" customHeight="false" outlineLevel="0" collapsed="false">
      <c r="A18" s="5" t="n">
        <v>1004</v>
      </c>
      <c r="B18" s="6" t="str">
        <f aca="false">IF($A18="","",IFERROR(INDEX(StammName,MATCH($A18,StammPersNr,0)),"⚠ unbekannt"))</f>
        <v>David Sommer</v>
      </c>
      <c r="C18" s="6" t="str">
        <f aca="false">IF($A18="","",IFERROR(INDEX(StammMail,MATCH($A18,StammPersNr,0)),""))</f>
        <v>d.sommer@muster-mobilitaet.de</v>
      </c>
      <c r="D18" s="7" t="s">
        <v>28</v>
      </c>
      <c r="E18" s="8" t="n">
        <v>2150</v>
      </c>
      <c r="F18" s="9" t="s">
        <v>19</v>
      </c>
      <c r="G18" s="10" t="n">
        <f aca="false">IF($A18="","",IF($F18="Pauschale",Pauschsatz,IFERROR(INDEX(StammPreis,MATCH($A18,StammPersNr,0)),0)))</f>
        <v>0.315</v>
      </c>
      <c r="H18" s="11" t="n">
        <f aca="false">IF($A18="","",ROUND($E18*$G18,2))</f>
        <v>677.25</v>
      </c>
      <c r="I18" s="12" t="str">
        <f aca="false">IF($A18="","",IF(OR($E18&gt;MaxKWh,$G18&gt;MaxPreis,$E18&lt;=0,$G18&lt;=0),"⚠ Prüfen","OK"))</f>
        <v>⚠ Prüfen</v>
      </c>
      <c r="J18" s="9" t="s">
        <v>27</v>
      </c>
      <c r="K18" s="13"/>
      <c r="L18" s="14"/>
    </row>
    <row r="19" customFormat="false" ht="15" hidden="false" customHeight="false" outlineLevel="0" collapsed="false">
      <c r="A19" s="5"/>
      <c r="B19" s="6" t="str">
        <f aca="false">IF($A19="","",IFERROR(INDEX(StammName,MATCH($A19,StammPersNr,0)),"⚠ unbekannt"))</f>
        <v/>
      </c>
      <c r="C19" s="6" t="str">
        <f aca="false">IF($A19="","",IFERROR(INDEX(StammMail,MATCH($A19,StammPersNr,0)),""))</f>
        <v/>
      </c>
      <c r="D19" s="7"/>
      <c r="E19" s="8"/>
      <c r="F19" s="9"/>
      <c r="G19" s="10" t="str">
        <f aca="false">IF($A19="","",IF($F19="Pauschale",Pauschsatz,IFERROR(INDEX(StammPreis,MATCH($A19,StammPersNr,0)),0)))</f>
        <v/>
      </c>
      <c r="H19" s="11" t="str">
        <f aca="false">IF($A19="","",ROUND($E19*$G19,2))</f>
        <v/>
      </c>
      <c r="I19" s="12" t="str">
        <f aca="false">IF($A19="","",IF(OR($E19&gt;MaxKWh,$G19&gt;MaxPreis,$E19&lt;=0,$G19&lt;=0),"⚠ Prüfen","OK"))</f>
        <v/>
      </c>
      <c r="J19" s="9"/>
      <c r="K19" s="13"/>
      <c r="L19" s="14"/>
    </row>
    <row r="20" customFormat="false" ht="15" hidden="false" customHeight="false" outlineLevel="0" collapsed="false">
      <c r="A20" s="5"/>
      <c r="B20" s="6" t="str">
        <f aca="false">IF($A20="","",IFERROR(INDEX(StammName,MATCH($A20,StammPersNr,0)),"⚠ unbekannt"))</f>
        <v/>
      </c>
      <c r="C20" s="6" t="str">
        <f aca="false">IF($A20="","",IFERROR(INDEX(StammMail,MATCH($A20,StammPersNr,0)),""))</f>
        <v/>
      </c>
      <c r="D20" s="7"/>
      <c r="E20" s="8"/>
      <c r="F20" s="9"/>
      <c r="G20" s="10" t="str">
        <f aca="false">IF($A20="","",IF($F20="Pauschale",Pauschsatz,IFERROR(INDEX(StammPreis,MATCH($A20,StammPersNr,0)),0)))</f>
        <v/>
      </c>
      <c r="H20" s="11" t="str">
        <f aca="false">IF($A20="","",ROUND($E20*$G20,2))</f>
        <v/>
      </c>
      <c r="I20" s="12" t="str">
        <f aca="false">IF($A20="","",IF(OR($E20&gt;MaxKWh,$G20&gt;MaxPreis,$E20&lt;=0,$G20&lt;=0),"⚠ Prüfen","OK"))</f>
        <v/>
      </c>
      <c r="J20" s="9"/>
      <c r="K20" s="13"/>
      <c r="L20" s="14"/>
    </row>
    <row r="21" customFormat="false" ht="15" hidden="false" customHeight="false" outlineLevel="0" collapsed="false">
      <c r="A21" s="5"/>
      <c r="B21" s="6" t="str">
        <f aca="false">IF($A21="","",IFERROR(INDEX(StammName,MATCH($A21,StammPersNr,0)),"⚠ unbekannt"))</f>
        <v/>
      </c>
      <c r="C21" s="6" t="str">
        <f aca="false">IF($A21="","",IFERROR(INDEX(StammMail,MATCH($A21,StammPersNr,0)),""))</f>
        <v/>
      </c>
      <c r="D21" s="7"/>
      <c r="E21" s="8"/>
      <c r="F21" s="9"/>
      <c r="G21" s="10" t="str">
        <f aca="false">IF($A21="","",IF($F21="Pauschale",Pauschsatz,IFERROR(INDEX(StammPreis,MATCH($A21,StammPersNr,0)),0)))</f>
        <v/>
      </c>
      <c r="H21" s="11" t="str">
        <f aca="false">IF($A21="","",ROUND($E21*$G21,2))</f>
        <v/>
      </c>
      <c r="I21" s="12" t="str">
        <f aca="false">IF($A21="","",IF(OR($E21&gt;MaxKWh,$G21&gt;MaxPreis,$E21&lt;=0,$G21&lt;=0),"⚠ Prüfen","OK"))</f>
        <v/>
      </c>
      <c r="J21" s="9"/>
      <c r="K21" s="13"/>
      <c r="L21" s="14"/>
    </row>
    <row r="22" customFormat="false" ht="15" hidden="false" customHeight="false" outlineLevel="0" collapsed="false">
      <c r="A22" s="5"/>
      <c r="B22" s="6" t="str">
        <f aca="false">IF($A22="","",IFERROR(INDEX(StammName,MATCH($A22,StammPersNr,0)),"⚠ unbekannt"))</f>
        <v/>
      </c>
      <c r="C22" s="6" t="str">
        <f aca="false">IF($A22="","",IFERROR(INDEX(StammMail,MATCH($A22,StammPersNr,0)),""))</f>
        <v/>
      </c>
      <c r="D22" s="7"/>
      <c r="E22" s="8"/>
      <c r="F22" s="9"/>
      <c r="G22" s="10" t="str">
        <f aca="false">IF($A22="","",IF($F22="Pauschale",Pauschsatz,IFERROR(INDEX(StammPreis,MATCH($A22,StammPersNr,0)),0)))</f>
        <v/>
      </c>
      <c r="H22" s="11" t="str">
        <f aca="false">IF($A22="","",ROUND($E22*$G22,2))</f>
        <v/>
      </c>
      <c r="I22" s="12" t="str">
        <f aca="false">IF($A22="","",IF(OR($E22&gt;MaxKWh,$G22&gt;MaxPreis,$E22&lt;=0,$G22&lt;=0),"⚠ Prüfen","OK"))</f>
        <v/>
      </c>
      <c r="J22" s="9"/>
      <c r="K22" s="13"/>
      <c r="L22" s="14"/>
    </row>
    <row r="23" customFormat="false" ht="15" hidden="false" customHeight="false" outlineLevel="0" collapsed="false">
      <c r="A23" s="5"/>
      <c r="B23" s="6" t="str">
        <f aca="false">IF($A23="","",IFERROR(INDEX(StammName,MATCH($A23,StammPersNr,0)),"⚠ unbekannt"))</f>
        <v/>
      </c>
      <c r="C23" s="6" t="str">
        <f aca="false">IF($A23="","",IFERROR(INDEX(StammMail,MATCH($A23,StammPersNr,0)),""))</f>
        <v/>
      </c>
      <c r="D23" s="7"/>
      <c r="E23" s="8"/>
      <c r="F23" s="9"/>
      <c r="G23" s="10" t="str">
        <f aca="false">IF($A23="","",IF($F23="Pauschale",Pauschsatz,IFERROR(INDEX(StammPreis,MATCH($A23,StammPersNr,0)),0)))</f>
        <v/>
      </c>
      <c r="H23" s="11" t="str">
        <f aca="false">IF($A23="","",ROUND($E23*$G23,2))</f>
        <v/>
      </c>
      <c r="I23" s="12" t="str">
        <f aca="false">IF($A23="","",IF(OR($E23&gt;MaxKWh,$G23&gt;MaxPreis,$E23&lt;=0,$G23&lt;=0),"⚠ Prüfen","OK"))</f>
        <v/>
      </c>
      <c r="J23" s="9"/>
      <c r="K23" s="13"/>
      <c r="L23" s="14"/>
    </row>
    <row r="24" customFormat="false" ht="15" hidden="false" customHeight="false" outlineLevel="0" collapsed="false">
      <c r="A24" s="5"/>
      <c r="B24" s="6" t="str">
        <f aca="false">IF($A24="","",IFERROR(INDEX(StammName,MATCH($A24,StammPersNr,0)),"⚠ unbekannt"))</f>
        <v/>
      </c>
      <c r="C24" s="6" t="str">
        <f aca="false">IF($A24="","",IFERROR(INDEX(StammMail,MATCH($A24,StammPersNr,0)),""))</f>
        <v/>
      </c>
      <c r="D24" s="7"/>
      <c r="E24" s="8"/>
      <c r="F24" s="9"/>
      <c r="G24" s="10" t="str">
        <f aca="false">IF($A24="","",IF($F24="Pauschale",Pauschsatz,IFERROR(INDEX(StammPreis,MATCH($A24,StammPersNr,0)),0)))</f>
        <v/>
      </c>
      <c r="H24" s="11" t="str">
        <f aca="false">IF($A24="","",ROUND($E24*$G24,2))</f>
        <v/>
      </c>
      <c r="I24" s="12" t="str">
        <f aca="false">IF($A24="","",IF(OR($E24&gt;MaxKWh,$G24&gt;MaxPreis,$E24&lt;=0,$G24&lt;=0),"⚠ Prüfen","OK"))</f>
        <v/>
      </c>
      <c r="J24" s="9"/>
      <c r="K24" s="13"/>
      <c r="L24" s="14"/>
    </row>
    <row r="25" customFormat="false" ht="15" hidden="false" customHeight="false" outlineLevel="0" collapsed="false">
      <c r="A25" s="5"/>
      <c r="B25" s="6" t="str">
        <f aca="false">IF($A25="","",IFERROR(INDEX(StammName,MATCH($A25,StammPersNr,0)),"⚠ unbekannt"))</f>
        <v/>
      </c>
      <c r="C25" s="6" t="str">
        <f aca="false">IF($A25="","",IFERROR(INDEX(StammMail,MATCH($A25,StammPersNr,0)),""))</f>
        <v/>
      </c>
      <c r="D25" s="7"/>
      <c r="E25" s="8"/>
      <c r="F25" s="9"/>
      <c r="G25" s="10" t="str">
        <f aca="false">IF($A25="","",IF($F25="Pauschale",Pauschsatz,IFERROR(INDEX(StammPreis,MATCH($A25,StammPersNr,0)),0)))</f>
        <v/>
      </c>
      <c r="H25" s="11" t="str">
        <f aca="false">IF($A25="","",ROUND($E25*$G25,2))</f>
        <v/>
      </c>
      <c r="I25" s="12" t="str">
        <f aca="false">IF($A25="","",IF(OR($E25&gt;MaxKWh,$G25&gt;MaxPreis,$E25&lt;=0,$G25&lt;=0),"⚠ Prüfen","OK"))</f>
        <v/>
      </c>
      <c r="J25" s="9"/>
      <c r="K25" s="13"/>
      <c r="L25" s="14"/>
    </row>
    <row r="26" customFormat="false" ht="15" hidden="false" customHeight="false" outlineLevel="0" collapsed="false">
      <c r="A26" s="5"/>
      <c r="B26" s="6" t="str">
        <f aca="false">IF($A26="","",IFERROR(INDEX(StammName,MATCH($A26,StammPersNr,0)),"⚠ unbekannt"))</f>
        <v/>
      </c>
      <c r="C26" s="6" t="str">
        <f aca="false">IF($A26="","",IFERROR(INDEX(StammMail,MATCH($A26,StammPersNr,0)),""))</f>
        <v/>
      </c>
      <c r="D26" s="7"/>
      <c r="E26" s="8"/>
      <c r="F26" s="9"/>
      <c r="G26" s="10" t="str">
        <f aca="false">IF($A26="","",IF($F26="Pauschale",Pauschsatz,IFERROR(INDEX(StammPreis,MATCH($A26,StammPersNr,0)),0)))</f>
        <v/>
      </c>
      <c r="H26" s="11" t="str">
        <f aca="false">IF($A26="","",ROUND($E26*$G26,2))</f>
        <v/>
      </c>
      <c r="I26" s="12" t="str">
        <f aca="false">IF($A26="","",IF(OR($E26&gt;MaxKWh,$G26&gt;MaxPreis,$E26&lt;=0,$G26&lt;=0),"⚠ Prüfen","OK"))</f>
        <v/>
      </c>
      <c r="J26" s="9"/>
      <c r="K26" s="13"/>
      <c r="L26" s="14"/>
    </row>
    <row r="27" customFormat="false" ht="15" hidden="false" customHeight="false" outlineLevel="0" collapsed="false">
      <c r="A27" s="5"/>
      <c r="B27" s="6" t="str">
        <f aca="false">IF($A27="","",IFERROR(INDEX(StammName,MATCH($A27,StammPersNr,0)),"⚠ unbekannt"))</f>
        <v/>
      </c>
      <c r="C27" s="6" t="str">
        <f aca="false">IF($A27="","",IFERROR(INDEX(StammMail,MATCH($A27,StammPersNr,0)),""))</f>
        <v/>
      </c>
      <c r="D27" s="7"/>
      <c r="E27" s="8"/>
      <c r="F27" s="9"/>
      <c r="G27" s="10" t="str">
        <f aca="false">IF($A27="","",IF($F27="Pauschale",Pauschsatz,IFERROR(INDEX(StammPreis,MATCH($A27,StammPersNr,0)),0)))</f>
        <v/>
      </c>
      <c r="H27" s="11" t="str">
        <f aca="false">IF($A27="","",ROUND($E27*$G27,2))</f>
        <v/>
      </c>
      <c r="I27" s="12" t="str">
        <f aca="false">IF($A27="","",IF(OR($E27&gt;MaxKWh,$G27&gt;MaxPreis,$E27&lt;=0,$G27&lt;=0),"⚠ Prüfen","OK"))</f>
        <v/>
      </c>
      <c r="J27" s="9"/>
      <c r="K27" s="13"/>
      <c r="L27" s="14"/>
    </row>
    <row r="28" customFormat="false" ht="15" hidden="false" customHeight="false" outlineLevel="0" collapsed="false">
      <c r="A28" s="5"/>
      <c r="B28" s="6" t="str">
        <f aca="false">IF($A28="","",IFERROR(INDEX(StammName,MATCH($A28,StammPersNr,0)),"⚠ unbekannt"))</f>
        <v/>
      </c>
      <c r="C28" s="6" t="str">
        <f aca="false">IF($A28="","",IFERROR(INDEX(StammMail,MATCH($A28,StammPersNr,0)),""))</f>
        <v/>
      </c>
      <c r="D28" s="7"/>
      <c r="E28" s="8"/>
      <c r="F28" s="9"/>
      <c r="G28" s="10" t="str">
        <f aca="false">IF($A28="","",IF($F28="Pauschale",Pauschsatz,IFERROR(INDEX(StammPreis,MATCH($A28,StammPersNr,0)),0)))</f>
        <v/>
      </c>
      <c r="H28" s="11" t="str">
        <f aca="false">IF($A28="","",ROUND($E28*$G28,2))</f>
        <v/>
      </c>
      <c r="I28" s="12" t="str">
        <f aca="false">IF($A28="","",IF(OR($E28&gt;MaxKWh,$G28&gt;MaxPreis,$E28&lt;=0,$G28&lt;=0),"⚠ Prüfen","OK"))</f>
        <v/>
      </c>
      <c r="J28" s="9"/>
      <c r="K28" s="13"/>
      <c r="L28" s="14"/>
    </row>
    <row r="29" customFormat="false" ht="15" hidden="false" customHeight="false" outlineLevel="0" collapsed="false">
      <c r="A29" s="5"/>
      <c r="B29" s="6" t="str">
        <f aca="false">IF($A29="","",IFERROR(INDEX(StammName,MATCH($A29,StammPersNr,0)),"⚠ unbekannt"))</f>
        <v/>
      </c>
      <c r="C29" s="6" t="str">
        <f aca="false">IF($A29="","",IFERROR(INDEX(StammMail,MATCH($A29,StammPersNr,0)),""))</f>
        <v/>
      </c>
      <c r="D29" s="7"/>
      <c r="E29" s="8"/>
      <c r="F29" s="9"/>
      <c r="G29" s="10" t="str">
        <f aca="false">IF($A29="","",IF($F29="Pauschale",Pauschsatz,IFERROR(INDEX(StammPreis,MATCH($A29,StammPersNr,0)),0)))</f>
        <v/>
      </c>
      <c r="H29" s="11" t="str">
        <f aca="false">IF($A29="","",ROUND($E29*$G29,2))</f>
        <v/>
      </c>
      <c r="I29" s="12" t="str">
        <f aca="false">IF($A29="","",IF(OR($E29&gt;MaxKWh,$G29&gt;MaxPreis,$E29&lt;=0,$G29&lt;=0),"⚠ Prüfen","OK"))</f>
        <v/>
      </c>
      <c r="J29" s="9"/>
      <c r="K29" s="13"/>
      <c r="L29" s="14"/>
    </row>
    <row r="30" customFormat="false" ht="15" hidden="false" customHeight="false" outlineLevel="0" collapsed="false">
      <c r="A30" s="5"/>
      <c r="B30" s="6" t="str">
        <f aca="false">IF($A30="","",IFERROR(INDEX(StammName,MATCH($A30,StammPersNr,0)),"⚠ unbekannt"))</f>
        <v/>
      </c>
      <c r="C30" s="6" t="str">
        <f aca="false">IF($A30="","",IFERROR(INDEX(StammMail,MATCH($A30,StammPersNr,0)),""))</f>
        <v/>
      </c>
      <c r="D30" s="7"/>
      <c r="E30" s="8"/>
      <c r="F30" s="9"/>
      <c r="G30" s="10" t="str">
        <f aca="false">IF($A30="","",IF($F30="Pauschale",Pauschsatz,IFERROR(INDEX(StammPreis,MATCH($A30,StammPersNr,0)),0)))</f>
        <v/>
      </c>
      <c r="H30" s="11" t="str">
        <f aca="false">IF($A30="","",ROUND($E30*$G30,2))</f>
        <v/>
      </c>
      <c r="I30" s="12" t="str">
        <f aca="false">IF($A30="","",IF(OR($E30&gt;MaxKWh,$G30&gt;MaxPreis,$E30&lt;=0,$G30&lt;=0),"⚠ Prüfen","OK"))</f>
        <v/>
      </c>
      <c r="J30" s="9"/>
      <c r="K30" s="13"/>
      <c r="L30" s="14"/>
    </row>
    <row r="31" customFormat="false" ht="15" hidden="false" customHeight="false" outlineLevel="0" collapsed="false">
      <c r="A31" s="5"/>
      <c r="B31" s="6" t="str">
        <f aca="false">IF($A31="","",IFERROR(INDEX(StammName,MATCH($A31,StammPersNr,0)),"⚠ unbekannt"))</f>
        <v/>
      </c>
      <c r="C31" s="6" t="str">
        <f aca="false">IF($A31="","",IFERROR(INDEX(StammMail,MATCH($A31,StammPersNr,0)),""))</f>
        <v/>
      </c>
      <c r="D31" s="7"/>
      <c r="E31" s="8"/>
      <c r="F31" s="9"/>
      <c r="G31" s="10" t="str">
        <f aca="false">IF($A31="","",IF($F31="Pauschale",Pauschsatz,IFERROR(INDEX(StammPreis,MATCH($A31,StammPersNr,0)),0)))</f>
        <v/>
      </c>
      <c r="H31" s="11" t="str">
        <f aca="false">IF($A31="","",ROUND($E31*$G31,2))</f>
        <v/>
      </c>
      <c r="I31" s="12" t="str">
        <f aca="false">IF($A31="","",IF(OR($E31&gt;MaxKWh,$G31&gt;MaxPreis,$E31&lt;=0,$G31&lt;=0),"⚠ Prüfen","OK"))</f>
        <v/>
      </c>
      <c r="J31" s="9"/>
      <c r="K31" s="13"/>
      <c r="L31" s="14"/>
    </row>
    <row r="32" customFormat="false" ht="15" hidden="false" customHeight="false" outlineLevel="0" collapsed="false">
      <c r="A32" s="5"/>
      <c r="B32" s="6" t="str">
        <f aca="false">IF($A32="","",IFERROR(INDEX(StammName,MATCH($A32,StammPersNr,0)),"⚠ unbekannt"))</f>
        <v/>
      </c>
      <c r="C32" s="6" t="str">
        <f aca="false">IF($A32="","",IFERROR(INDEX(StammMail,MATCH($A32,StammPersNr,0)),""))</f>
        <v/>
      </c>
      <c r="D32" s="7"/>
      <c r="E32" s="8"/>
      <c r="F32" s="9"/>
      <c r="G32" s="10" t="str">
        <f aca="false">IF($A32="","",IF($F32="Pauschale",Pauschsatz,IFERROR(INDEX(StammPreis,MATCH($A32,StammPersNr,0)),0)))</f>
        <v/>
      </c>
      <c r="H32" s="11" t="str">
        <f aca="false">IF($A32="","",ROUND($E32*$G32,2))</f>
        <v/>
      </c>
      <c r="I32" s="12" t="str">
        <f aca="false">IF($A32="","",IF(OR($E32&gt;MaxKWh,$G32&gt;MaxPreis,$E32&lt;=0,$G32&lt;=0),"⚠ Prüfen","OK"))</f>
        <v/>
      </c>
      <c r="J32" s="9"/>
      <c r="K32" s="13"/>
      <c r="L32" s="14"/>
    </row>
    <row r="33" customFormat="false" ht="15" hidden="false" customHeight="false" outlineLevel="0" collapsed="false">
      <c r="A33" s="5"/>
      <c r="B33" s="6" t="str">
        <f aca="false">IF($A33="","",IFERROR(INDEX(StammName,MATCH($A33,StammPersNr,0)),"⚠ unbekannt"))</f>
        <v/>
      </c>
      <c r="C33" s="6" t="str">
        <f aca="false">IF($A33="","",IFERROR(INDEX(StammMail,MATCH($A33,StammPersNr,0)),""))</f>
        <v/>
      </c>
      <c r="D33" s="7"/>
      <c r="E33" s="8"/>
      <c r="F33" s="9"/>
      <c r="G33" s="10" t="str">
        <f aca="false">IF($A33="","",IF($F33="Pauschale",Pauschsatz,IFERROR(INDEX(StammPreis,MATCH($A33,StammPersNr,0)),0)))</f>
        <v/>
      </c>
      <c r="H33" s="11" t="str">
        <f aca="false">IF($A33="","",ROUND($E33*$G33,2))</f>
        <v/>
      </c>
      <c r="I33" s="12" t="str">
        <f aca="false">IF($A33="","",IF(OR($E33&gt;MaxKWh,$G33&gt;MaxPreis,$E33&lt;=0,$G33&lt;=0),"⚠ Prüfen","OK"))</f>
        <v/>
      </c>
      <c r="J33" s="9"/>
      <c r="K33" s="13"/>
      <c r="L33" s="14"/>
    </row>
    <row r="34" customFormat="false" ht="15" hidden="false" customHeight="false" outlineLevel="0" collapsed="false">
      <c r="A34" s="5"/>
      <c r="B34" s="6" t="str">
        <f aca="false">IF($A34="","",IFERROR(INDEX(StammName,MATCH($A34,StammPersNr,0)),"⚠ unbekannt"))</f>
        <v/>
      </c>
      <c r="C34" s="6" t="str">
        <f aca="false">IF($A34="","",IFERROR(INDEX(StammMail,MATCH($A34,StammPersNr,0)),""))</f>
        <v/>
      </c>
      <c r="D34" s="7"/>
      <c r="E34" s="8"/>
      <c r="F34" s="9"/>
      <c r="G34" s="10" t="str">
        <f aca="false">IF($A34="","",IF($F34="Pauschale",Pauschsatz,IFERROR(INDEX(StammPreis,MATCH($A34,StammPersNr,0)),0)))</f>
        <v/>
      </c>
      <c r="H34" s="11" t="str">
        <f aca="false">IF($A34="","",ROUND($E34*$G34,2))</f>
        <v/>
      </c>
      <c r="I34" s="12" t="str">
        <f aca="false">IF($A34="","",IF(OR($E34&gt;MaxKWh,$G34&gt;MaxPreis,$E34&lt;=0,$G34&lt;=0),"⚠ Prüfen","OK"))</f>
        <v/>
      </c>
      <c r="J34" s="9"/>
      <c r="K34" s="13"/>
      <c r="L34" s="14"/>
    </row>
    <row r="35" customFormat="false" ht="15" hidden="false" customHeight="false" outlineLevel="0" collapsed="false">
      <c r="A35" s="5"/>
      <c r="B35" s="6" t="str">
        <f aca="false">IF($A35="","",IFERROR(INDEX(StammName,MATCH($A35,StammPersNr,0)),"⚠ unbekannt"))</f>
        <v/>
      </c>
      <c r="C35" s="6" t="str">
        <f aca="false">IF($A35="","",IFERROR(INDEX(StammMail,MATCH($A35,StammPersNr,0)),""))</f>
        <v/>
      </c>
      <c r="D35" s="7"/>
      <c r="E35" s="8"/>
      <c r="F35" s="9"/>
      <c r="G35" s="10" t="str">
        <f aca="false">IF($A35="","",IF($F35="Pauschale",Pauschsatz,IFERROR(INDEX(StammPreis,MATCH($A35,StammPersNr,0)),0)))</f>
        <v/>
      </c>
      <c r="H35" s="11" t="str">
        <f aca="false">IF($A35="","",ROUND($E35*$G35,2))</f>
        <v/>
      </c>
      <c r="I35" s="12" t="str">
        <f aca="false">IF($A35="","",IF(OR($E35&gt;MaxKWh,$G35&gt;MaxPreis,$E35&lt;=0,$G35&lt;=0),"⚠ Prüfen","OK"))</f>
        <v/>
      </c>
      <c r="J35" s="9"/>
      <c r="K35" s="13"/>
      <c r="L35" s="14"/>
    </row>
    <row r="36" customFormat="false" ht="15" hidden="false" customHeight="false" outlineLevel="0" collapsed="false">
      <c r="A36" s="5"/>
      <c r="B36" s="6" t="str">
        <f aca="false">IF($A36="","",IFERROR(INDEX(StammName,MATCH($A36,StammPersNr,0)),"⚠ unbekannt"))</f>
        <v/>
      </c>
      <c r="C36" s="6" t="str">
        <f aca="false">IF($A36="","",IFERROR(INDEX(StammMail,MATCH($A36,StammPersNr,0)),""))</f>
        <v/>
      </c>
      <c r="D36" s="7"/>
      <c r="E36" s="8"/>
      <c r="F36" s="9"/>
      <c r="G36" s="10" t="str">
        <f aca="false">IF($A36="","",IF($F36="Pauschale",Pauschsatz,IFERROR(INDEX(StammPreis,MATCH($A36,StammPersNr,0)),0)))</f>
        <v/>
      </c>
      <c r="H36" s="11" t="str">
        <f aca="false">IF($A36="","",ROUND($E36*$G36,2))</f>
        <v/>
      </c>
      <c r="I36" s="12" t="str">
        <f aca="false">IF($A36="","",IF(OR($E36&gt;MaxKWh,$G36&gt;MaxPreis,$E36&lt;=0,$G36&lt;=0),"⚠ Prüfen","OK"))</f>
        <v/>
      </c>
      <c r="J36" s="9"/>
      <c r="K36" s="13"/>
      <c r="L36" s="14"/>
    </row>
    <row r="37" customFormat="false" ht="15" hidden="false" customHeight="false" outlineLevel="0" collapsed="false">
      <c r="A37" s="5"/>
      <c r="B37" s="6" t="str">
        <f aca="false">IF($A37="","",IFERROR(INDEX(StammName,MATCH($A37,StammPersNr,0)),"⚠ unbekannt"))</f>
        <v/>
      </c>
      <c r="C37" s="6" t="str">
        <f aca="false">IF($A37="","",IFERROR(INDEX(StammMail,MATCH($A37,StammPersNr,0)),""))</f>
        <v/>
      </c>
      <c r="D37" s="7"/>
      <c r="E37" s="8"/>
      <c r="F37" s="9"/>
      <c r="G37" s="10" t="str">
        <f aca="false">IF($A37="","",IF($F37="Pauschale",Pauschsatz,IFERROR(INDEX(StammPreis,MATCH($A37,StammPersNr,0)),0)))</f>
        <v/>
      </c>
      <c r="H37" s="11" t="str">
        <f aca="false">IF($A37="","",ROUND($E37*$G37,2))</f>
        <v/>
      </c>
      <c r="I37" s="12" t="str">
        <f aca="false">IF($A37="","",IF(OR($E37&gt;MaxKWh,$G37&gt;MaxPreis,$E37&lt;=0,$G37&lt;=0),"⚠ Prüfen","OK"))</f>
        <v/>
      </c>
      <c r="J37" s="9"/>
      <c r="K37" s="13"/>
      <c r="L37" s="14"/>
    </row>
    <row r="38" customFormat="false" ht="15" hidden="false" customHeight="false" outlineLevel="0" collapsed="false">
      <c r="A38" s="5"/>
      <c r="B38" s="6" t="str">
        <f aca="false">IF($A38="","",IFERROR(INDEX(StammName,MATCH($A38,StammPersNr,0)),"⚠ unbekannt"))</f>
        <v/>
      </c>
      <c r="C38" s="6" t="str">
        <f aca="false">IF($A38="","",IFERROR(INDEX(StammMail,MATCH($A38,StammPersNr,0)),""))</f>
        <v/>
      </c>
      <c r="D38" s="7"/>
      <c r="E38" s="8"/>
      <c r="F38" s="9"/>
      <c r="G38" s="10" t="str">
        <f aca="false">IF($A38="","",IF($F38="Pauschale",Pauschsatz,IFERROR(INDEX(StammPreis,MATCH($A38,StammPersNr,0)),0)))</f>
        <v/>
      </c>
      <c r="H38" s="11" t="str">
        <f aca="false">IF($A38="","",ROUND($E38*$G38,2))</f>
        <v/>
      </c>
      <c r="I38" s="12" t="str">
        <f aca="false">IF($A38="","",IF(OR($E38&gt;MaxKWh,$G38&gt;MaxPreis,$E38&lt;=0,$G38&lt;=0),"⚠ Prüfen","OK"))</f>
        <v/>
      </c>
      <c r="J38" s="9"/>
      <c r="K38" s="13"/>
      <c r="L38" s="14"/>
    </row>
    <row r="39" customFormat="false" ht="15" hidden="false" customHeight="false" outlineLevel="0" collapsed="false">
      <c r="A39" s="5"/>
      <c r="B39" s="6" t="str">
        <f aca="false">IF($A39="","",IFERROR(INDEX(StammName,MATCH($A39,StammPersNr,0)),"⚠ unbekannt"))</f>
        <v/>
      </c>
      <c r="C39" s="6" t="str">
        <f aca="false">IF($A39="","",IFERROR(INDEX(StammMail,MATCH($A39,StammPersNr,0)),""))</f>
        <v/>
      </c>
      <c r="D39" s="7"/>
      <c r="E39" s="8"/>
      <c r="F39" s="9"/>
      <c r="G39" s="10" t="str">
        <f aca="false">IF($A39="","",IF($F39="Pauschale",Pauschsatz,IFERROR(INDEX(StammPreis,MATCH($A39,StammPersNr,0)),0)))</f>
        <v/>
      </c>
      <c r="H39" s="11" t="str">
        <f aca="false">IF($A39="","",ROUND($E39*$G39,2))</f>
        <v/>
      </c>
      <c r="I39" s="12" t="str">
        <f aca="false">IF($A39="","",IF(OR($E39&gt;MaxKWh,$G39&gt;MaxPreis,$E39&lt;=0,$G39&lt;=0),"⚠ Prüfen","OK"))</f>
        <v/>
      </c>
      <c r="J39" s="9"/>
      <c r="K39" s="13"/>
      <c r="L39" s="14"/>
    </row>
    <row r="40" customFormat="false" ht="15" hidden="false" customHeight="false" outlineLevel="0" collapsed="false">
      <c r="A40" s="5"/>
      <c r="B40" s="6" t="str">
        <f aca="false">IF($A40="","",IFERROR(INDEX(StammName,MATCH($A40,StammPersNr,0)),"⚠ unbekannt"))</f>
        <v/>
      </c>
      <c r="C40" s="6" t="str">
        <f aca="false">IF($A40="","",IFERROR(INDEX(StammMail,MATCH($A40,StammPersNr,0)),""))</f>
        <v/>
      </c>
      <c r="D40" s="7"/>
      <c r="E40" s="8"/>
      <c r="F40" s="9"/>
      <c r="G40" s="10" t="str">
        <f aca="false">IF($A40="","",IF($F40="Pauschale",Pauschsatz,IFERROR(INDEX(StammPreis,MATCH($A40,StammPersNr,0)),0)))</f>
        <v/>
      </c>
      <c r="H40" s="11" t="str">
        <f aca="false">IF($A40="","",ROUND($E40*$G40,2))</f>
        <v/>
      </c>
      <c r="I40" s="12" t="str">
        <f aca="false">IF($A40="","",IF(OR($E40&gt;MaxKWh,$G40&gt;MaxPreis,$E40&lt;=0,$G40&lt;=0),"⚠ Prüfen","OK"))</f>
        <v/>
      </c>
      <c r="J40" s="9"/>
      <c r="K40" s="13"/>
      <c r="L40" s="14"/>
    </row>
    <row r="41" customFormat="false" ht="15" hidden="false" customHeight="false" outlineLevel="0" collapsed="false">
      <c r="A41" s="5"/>
      <c r="B41" s="6" t="str">
        <f aca="false">IF($A41="","",IFERROR(INDEX(StammName,MATCH($A41,StammPersNr,0)),"⚠ unbekannt"))</f>
        <v/>
      </c>
      <c r="C41" s="6" t="str">
        <f aca="false">IF($A41="","",IFERROR(INDEX(StammMail,MATCH($A41,StammPersNr,0)),""))</f>
        <v/>
      </c>
      <c r="D41" s="7"/>
      <c r="E41" s="8"/>
      <c r="F41" s="9"/>
      <c r="G41" s="10" t="str">
        <f aca="false">IF($A41="","",IF($F41="Pauschale",Pauschsatz,IFERROR(INDEX(StammPreis,MATCH($A41,StammPersNr,0)),0)))</f>
        <v/>
      </c>
      <c r="H41" s="11" t="str">
        <f aca="false">IF($A41="","",ROUND($E41*$G41,2))</f>
        <v/>
      </c>
      <c r="I41" s="12" t="str">
        <f aca="false">IF($A41="","",IF(OR($E41&gt;MaxKWh,$G41&gt;MaxPreis,$E41&lt;=0,$G41&lt;=0),"⚠ Prüfen","OK"))</f>
        <v/>
      </c>
      <c r="J41" s="9"/>
      <c r="K41" s="13"/>
      <c r="L41" s="14"/>
    </row>
    <row r="42" customFormat="false" ht="15" hidden="false" customHeight="false" outlineLevel="0" collapsed="false">
      <c r="A42" s="5"/>
      <c r="B42" s="6" t="str">
        <f aca="false">IF($A42="","",IFERROR(INDEX(StammName,MATCH($A42,StammPersNr,0)),"⚠ unbekannt"))</f>
        <v/>
      </c>
      <c r="C42" s="6" t="str">
        <f aca="false">IF($A42="","",IFERROR(INDEX(StammMail,MATCH($A42,StammPersNr,0)),""))</f>
        <v/>
      </c>
      <c r="D42" s="7"/>
      <c r="E42" s="8"/>
      <c r="F42" s="9"/>
      <c r="G42" s="10" t="str">
        <f aca="false">IF($A42="","",IF($F42="Pauschale",Pauschsatz,IFERROR(INDEX(StammPreis,MATCH($A42,StammPersNr,0)),0)))</f>
        <v/>
      </c>
      <c r="H42" s="11" t="str">
        <f aca="false">IF($A42="","",ROUND($E42*$G42,2))</f>
        <v/>
      </c>
      <c r="I42" s="12" t="str">
        <f aca="false">IF($A42="","",IF(OR($E42&gt;MaxKWh,$G42&gt;MaxPreis,$E42&lt;=0,$G42&lt;=0),"⚠ Prüfen","OK"))</f>
        <v/>
      </c>
      <c r="J42" s="9"/>
      <c r="K42" s="13"/>
      <c r="L42" s="14"/>
    </row>
    <row r="43" customFormat="false" ht="15" hidden="false" customHeight="false" outlineLevel="0" collapsed="false">
      <c r="A43" s="5"/>
      <c r="B43" s="6" t="str">
        <f aca="false">IF($A43="","",IFERROR(INDEX(StammName,MATCH($A43,StammPersNr,0)),"⚠ unbekannt"))</f>
        <v/>
      </c>
      <c r="C43" s="6" t="str">
        <f aca="false">IF($A43="","",IFERROR(INDEX(StammMail,MATCH($A43,StammPersNr,0)),""))</f>
        <v/>
      </c>
      <c r="D43" s="7"/>
      <c r="E43" s="8"/>
      <c r="F43" s="9"/>
      <c r="G43" s="10" t="str">
        <f aca="false">IF($A43="","",IF($F43="Pauschale",Pauschsatz,IFERROR(INDEX(StammPreis,MATCH($A43,StammPersNr,0)),0)))</f>
        <v/>
      </c>
      <c r="H43" s="11" t="str">
        <f aca="false">IF($A43="","",ROUND($E43*$G43,2))</f>
        <v/>
      </c>
      <c r="I43" s="12" t="str">
        <f aca="false">IF($A43="","",IF(OR($E43&gt;MaxKWh,$G43&gt;MaxPreis,$E43&lt;=0,$G43&lt;=0),"⚠ Prüfen","OK"))</f>
        <v/>
      </c>
      <c r="J43" s="9"/>
      <c r="K43" s="13"/>
      <c r="L43" s="14"/>
    </row>
    <row r="44" customFormat="false" ht="15" hidden="false" customHeight="false" outlineLevel="0" collapsed="false">
      <c r="A44" s="5"/>
      <c r="B44" s="6" t="str">
        <f aca="false">IF($A44="","",IFERROR(INDEX(StammName,MATCH($A44,StammPersNr,0)),"⚠ unbekannt"))</f>
        <v/>
      </c>
      <c r="C44" s="6" t="str">
        <f aca="false">IF($A44="","",IFERROR(INDEX(StammMail,MATCH($A44,StammPersNr,0)),""))</f>
        <v/>
      </c>
      <c r="D44" s="7"/>
      <c r="E44" s="8"/>
      <c r="F44" s="9"/>
      <c r="G44" s="10" t="str">
        <f aca="false">IF($A44="","",IF($F44="Pauschale",Pauschsatz,IFERROR(INDEX(StammPreis,MATCH($A44,StammPersNr,0)),0)))</f>
        <v/>
      </c>
      <c r="H44" s="11" t="str">
        <f aca="false">IF($A44="","",ROUND($E44*$G44,2))</f>
        <v/>
      </c>
      <c r="I44" s="12" t="str">
        <f aca="false">IF($A44="","",IF(OR($E44&gt;MaxKWh,$G44&gt;MaxPreis,$E44&lt;=0,$G44&lt;=0),"⚠ Prüfen","OK"))</f>
        <v/>
      </c>
      <c r="J44" s="9"/>
      <c r="K44" s="13"/>
      <c r="L44" s="14"/>
    </row>
    <row r="45" customFormat="false" ht="15" hidden="false" customHeight="false" outlineLevel="0" collapsed="false">
      <c r="A45" s="5"/>
      <c r="B45" s="6" t="str">
        <f aca="false">IF($A45="","",IFERROR(INDEX(StammName,MATCH($A45,StammPersNr,0)),"⚠ unbekannt"))</f>
        <v/>
      </c>
      <c r="C45" s="6" t="str">
        <f aca="false">IF($A45="","",IFERROR(INDEX(StammMail,MATCH($A45,StammPersNr,0)),""))</f>
        <v/>
      </c>
      <c r="D45" s="7"/>
      <c r="E45" s="8"/>
      <c r="F45" s="9"/>
      <c r="G45" s="10" t="str">
        <f aca="false">IF($A45="","",IF($F45="Pauschale",Pauschsatz,IFERROR(INDEX(StammPreis,MATCH($A45,StammPersNr,0)),0)))</f>
        <v/>
      </c>
      <c r="H45" s="11" t="str">
        <f aca="false">IF($A45="","",ROUND($E45*$G45,2))</f>
        <v/>
      </c>
      <c r="I45" s="12" t="str">
        <f aca="false">IF($A45="","",IF(OR($E45&gt;MaxKWh,$G45&gt;MaxPreis,$E45&lt;=0,$G45&lt;=0),"⚠ Prüfen","OK"))</f>
        <v/>
      </c>
      <c r="J45" s="9"/>
      <c r="K45" s="13"/>
      <c r="L45" s="14"/>
    </row>
    <row r="46" customFormat="false" ht="3.75" hidden="false" customHeight="true" outlineLevel="0" collapsed="false"/>
    <row r="47" customFormat="false" ht="15" hidden="false" customHeight="true" outlineLevel="0" collapsed="false">
      <c r="A47" s="15" t="s">
        <v>29</v>
      </c>
      <c r="B47" s="15"/>
      <c r="C47" s="15"/>
      <c r="D47" s="15"/>
      <c r="E47" s="16" t="n">
        <f aca="false">SUM(E6:E45)</f>
        <v>5675</v>
      </c>
      <c r="F47" s="17"/>
      <c r="G47" s="17"/>
      <c r="H47" s="18" t="n">
        <f aca="false">SUM(H6:H45)</f>
        <v>1727.64</v>
      </c>
      <c r="I47" s="17"/>
      <c r="J47" s="19" t="s">
        <v>30</v>
      </c>
      <c r="K47" s="19"/>
      <c r="L47" s="20" t="n">
        <f aca="false">COUNT(A6:A45)</f>
        <v>13</v>
      </c>
    </row>
  </sheetData>
  <mergeCells count="5">
    <mergeCell ref="A1:L1"/>
    <mergeCell ref="A2:L2"/>
    <mergeCell ref="A3:L3"/>
    <mergeCell ref="A47:D47"/>
    <mergeCell ref="J47:K47"/>
  </mergeCells>
  <conditionalFormatting sqref="I6:I45">
    <cfRule type="expression" priority="2" aboveAverage="0" equalAverage="0" bottom="0" percent="0" rank="0" text="" dxfId="0">
      <formula>AND($A6&lt;&gt;"",$I6&lt;&gt;"OK")</formula>
    </cfRule>
  </conditionalFormatting>
  <conditionalFormatting sqref="J6:J45">
    <cfRule type="expression" priority="3" aboveAverage="0" equalAverage="0" bottom="0" percent="0" rank="0" text="" dxfId="1">
      <formula>$J6="Ausgezahlt"</formula>
    </cfRule>
  </conditionalFormatting>
  <dataValidations count="4">
    <dataValidation allowBlank="true" errorStyle="stop" operator="between" prompt="Personalnummer aus dem Fahrer-Stammblatt wählen." promptTitle="Personalnr." showDropDown="false" showErrorMessage="false" showInputMessage="true" sqref="A6:A45" type="list">
      <formula1>ListePersNr</formula1>
      <formula2>0</formula2>
    </dataValidation>
    <dataValidation allowBlank="true" errorStyle="stop" operator="between" showDropDown="false" showErrorMessage="false" showInputMessage="false" sqref="D6:D45" type="list">
      <formula1>ListeMonate</formula1>
      <formula2>0</formula2>
    </dataValidation>
    <dataValidation allowBlank="true" errorStyle="stop" operator="between" showDropDown="false" showErrorMessage="false" showInputMessage="false" sqref="F6:F45" type="list">
      <formula1>ListeTarif</formula1>
      <formula2>0</formula2>
    </dataValidation>
    <dataValidation allowBlank="true" errorStyle="stop" operator="between" showDropDown="false" showErrorMessage="false" showInputMessage="false" sqref="J6:J45" type="list">
      <formula1>ListeStatus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3"/>
    <col collapsed="false" customWidth="true" hidden="false" outlineLevel="0" max="9" min="6" style="0" width="16"/>
    <col collapsed="false" customWidth="true" hidden="false" outlineLevel="0" max="10" min="10" style="0" width="14"/>
  </cols>
  <sheetData>
    <row r="1" customFormat="false" ht="30" hidden="false" customHeight="true" outlineLevel="0" collapsed="false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32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8" hidden="false" customHeight="true" outlineLevel="0" collapsed="false">
      <c r="A4" s="21" t="s">
        <v>33</v>
      </c>
      <c r="B4" s="21"/>
      <c r="C4" s="21" t="s">
        <v>34</v>
      </c>
      <c r="D4" s="21"/>
      <c r="F4" s="21" t="s">
        <v>35</v>
      </c>
      <c r="G4" s="21"/>
      <c r="H4" s="21" t="s">
        <v>36</v>
      </c>
      <c r="I4" s="21"/>
    </row>
    <row r="5" customFormat="false" ht="33.75" hidden="false" customHeight="true" outlineLevel="0" collapsed="false">
      <c r="A5" s="22" t="n">
        <f aca="false">SUM(Abrechnung!$E$6:$E$45)</f>
        <v>5675</v>
      </c>
      <c r="B5" s="22"/>
      <c r="C5" s="23" t="n">
        <f aca="false">SUM(Abrechnung!$H$6:$H$45)</f>
        <v>1727.64</v>
      </c>
      <c r="D5" s="23"/>
      <c r="F5" s="24" t="n">
        <f aca="false">IF(SUM(Abrechnung!$E$6:$E$45)=0,0,SUM(Abrechnung!$H$6:$H$45)/SUM(Abrechnung!$E$6:$E$45))</f>
        <v>0.304429955947137</v>
      </c>
      <c r="G5" s="24"/>
      <c r="H5" s="25" t="n">
        <f aca="false">COUNT(Abrechnung!$A$6:$A$45)</f>
        <v>13</v>
      </c>
      <c r="I5" s="25"/>
    </row>
    <row r="7" customFormat="false" ht="19.5" hidden="false" customHeight="true" outlineLevel="0" collapsed="false">
      <c r="A7" s="26" t="s">
        <v>37</v>
      </c>
      <c r="B7" s="26"/>
      <c r="C7" s="26"/>
      <c r="D7" s="26"/>
    </row>
    <row r="8" customFormat="false" ht="15" hidden="false" customHeight="false" outlineLevel="0" collapsed="false">
      <c r="A8" s="27" t="s">
        <v>6</v>
      </c>
      <c r="B8" s="27" t="s">
        <v>38</v>
      </c>
      <c r="C8" s="27" t="s">
        <v>39</v>
      </c>
      <c r="D8" s="27" t="s">
        <v>40</v>
      </c>
    </row>
    <row r="9" customFormat="false" ht="15" hidden="false" customHeight="false" outlineLevel="0" collapsed="false">
      <c r="A9" s="28" t="s">
        <v>15</v>
      </c>
      <c r="B9" s="29" t="n">
        <f aca="false">SUMIFS(Abrechnung!$E$6:$E$45,Abrechnung!$D$6:$D$45,$A9)</f>
        <v>1783</v>
      </c>
      <c r="C9" s="11" t="n">
        <f aca="false">SUMIFS(Abrechnung!$H$6:$H$45,Abrechnung!$D$6:$D$45,$A9)</f>
        <v>530.89</v>
      </c>
      <c r="D9" s="30" t="n">
        <f aca="false">COUNTIFS(Abrechnung!$D$6:$D$45,$A9)</f>
        <v>6</v>
      </c>
    </row>
    <row r="10" customFormat="false" ht="15" hidden="false" customHeight="false" outlineLevel="0" collapsed="false">
      <c r="A10" s="28" t="s">
        <v>25</v>
      </c>
      <c r="B10" s="31" t="n">
        <f aca="false">SUMIFS(Abrechnung!$E$6:$E$45,Abrechnung!$D$6:$D$45,$A10)</f>
        <v>1742</v>
      </c>
      <c r="C10" s="32" t="n">
        <f aca="false">SUMIFS(Abrechnung!$H$6:$H$45,Abrechnung!$D$6:$D$45,$A10)</f>
        <v>519.5</v>
      </c>
      <c r="D10" s="33" t="n">
        <f aca="false">COUNTIFS(Abrechnung!$D$6:$D$45,$A10)</f>
        <v>6</v>
      </c>
    </row>
    <row r="11" customFormat="false" ht="15" hidden="false" customHeight="false" outlineLevel="0" collapsed="false">
      <c r="A11" s="28" t="s">
        <v>28</v>
      </c>
      <c r="B11" s="29" t="n">
        <f aca="false">SUMIFS(Abrechnung!$E$6:$E$45,Abrechnung!$D$6:$D$45,$A11)</f>
        <v>2150</v>
      </c>
      <c r="C11" s="11" t="n">
        <f aca="false">SUMIFS(Abrechnung!$H$6:$H$45,Abrechnung!$D$6:$D$45,$A11)</f>
        <v>677.25</v>
      </c>
      <c r="D11" s="30" t="n">
        <f aca="false">COUNTIFS(Abrechnung!$D$6:$D$45,$A11)</f>
        <v>1</v>
      </c>
    </row>
    <row r="12" customFormat="false" ht="15" hidden="false" customHeight="false" outlineLevel="0" collapsed="false">
      <c r="A12" s="28" t="s">
        <v>41</v>
      </c>
      <c r="B12" s="31" t="n">
        <f aca="false">SUMIFS(Abrechnung!$E$6:$E$45,Abrechnung!$D$6:$D$45,$A12)</f>
        <v>0</v>
      </c>
      <c r="C12" s="32" t="n">
        <f aca="false">SUMIFS(Abrechnung!$H$6:$H$45,Abrechnung!$D$6:$D$45,$A12)</f>
        <v>0</v>
      </c>
      <c r="D12" s="33" t="n">
        <f aca="false">COUNTIFS(Abrechnung!$D$6:$D$45,$A12)</f>
        <v>0</v>
      </c>
    </row>
    <row r="13" customFormat="false" ht="15" hidden="false" customHeight="false" outlineLevel="0" collapsed="false">
      <c r="A13" s="28" t="s">
        <v>42</v>
      </c>
      <c r="B13" s="29" t="n">
        <f aca="false">SUMIFS(Abrechnung!$E$6:$E$45,Abrechnung!$D$6:$D$45,$A13)</f>
        <v>0</v>
      </c>
      <c r="C13" s="11" t="n">
        <f aca="false">SUMIFS(Abrechnung!$H$6:$H$45,Abrechnung!$D$6:$D$45,$A13)</f>
        <v>0</v>
      </c>
      <c r="D13" s="30" t="n">
        <f aca="false">COUNTIFS(Abrechnung!$D$6:$D$45,$A13)</f>
        <v>0</v>
      </c>
    </row>
    <row r="14" customFormat="false" ht="15" hidden="false" customHeight="false" outlineLevel="0" collapsed="false">
      <c r="A14" s="28" t="s">
        <v>43</v>
      </c>
      <c r="B14" s="31" t="n">
        <f aca="false">SUMIFS(Abrechnung!$E$6:$E$45,Abrechnung!$D$6:$D$45,$A14)</f>
        <v>0</v>
      </c>
      <c r="C14" s="32" t="n">
        <f aca="false">SUMIFS(Abrechnung!$H$6:$H$45,Abrechnung!$D$6:$D$45,$A14)</f>
        <v>0</v>
      </c>
      <c r="D14" s="33" t="n">
        <f aca="false">COUNTIFS(Abrechnung!$D$6:$D$45,$A14)</f>
        <v>0</v>
      </c>
    </row>
    <row r="15" customFormat="false" ht="15" hidden="false" customHeight="false" outlineLevel="0" collapsed="false">
      <c r="A15" s="28" t="s">
        <v>44</v>
      </c>
      <c r="B15" s="29" t="n">
        <f aca="false">SUMIFS(Abrechnung!$E$6:$E$45,Abrechnung!$D$6:$D$45,$A15)</f>
        <v>0</v>
      </c>
      <c r="C15" s="11" t="n">
        <f aca="false">SUMIFS(Abrechnung!$H$6:$H$45,Abrechnung!$D$6:$D$45,$A15)</f>
        <v>0</v>
      </c>
      <c r="D15" s="30" t="n">
        <f aca="false">COUNTIFS(Abrechnung!$D$6:$D$45,$A15)</f>
        <v>0</v>
      </c>
    </row>
    <row r="16" customFormat="false" ht="15" hidden="false" customHeight="false" outlineLevel="0" collapsed="false">
      <c r="A16" s="28" t="s">
        <v>45</v>
      </c>
      <c r="B16" s="31" t="n">
        <f aca="false">SUMIFS(Abrechnung!$E$6:$E$45,Abrechnung!$D$6:$D$45,$A16)</f>
        <v>0</v>
      </c>
      <c r="C16" s="32" t="n">
        <f aca="false">SUMIFS(Abrechnung!$H$6:$H$45,Abrechnung!$D$6:$D$45,$A16)</f>
        <v>0</v>
      </c>
      <c r="D16" s="33" t="n">
        <f aca="false">COUNTIFS(Abrechnung!$D$6:$D$45,$A16)</f>
        <v>0</v>
      </c>
    </row>
    <row r="17" customFormat="false" ht="15" hidden="false" customHeight="false" outlineLevel="0" collapsed="false">
      <c r="A17" s="28" t="s">
        <v>46</v>
      </c>
      <c r="B17" s="29" t="n">
        <f aca="false">SUMIFS(Abrechnung!$E$6:$E$45,Abrechnung!$D$6:$D$45,$A17)</f>
        <v>0</v>
      </c>
      <c r="C17" s="11" t="n">
        <f aca="false">SUMIFS(Abrechnung!$H$6:$H$45,Abrechnung!$D$6:$D$45,$A17)</f>
        <v>0</v>
      </c>
      <c r="D17" s="30" t="n">
        <f aca="false">COUNTIFS(Abrechnung!$D$6:$D$45,$A17)</f>
        <v>0</v>
      </c>
    </row>
    <row r="18" customFormat="false" ht="15" hidden="false" customHeight="false" outlineLevel="0" collapsed="false">
      <c r="A18" s="28" t="s">
        <v>47</v>
      </c>
      <c r="B18" s="31" t="n">
        <f aca="false">SUMIFS(Abrechnung!$E$6:$E$45,Abrechnung!$D$6:$D$45,$A18)</f>
        <v>0</v>
      </c>
      <c r="C18" s="32" t="n">
        <f aca="false">SUMIFS(Abrechnung!$H$6:$H$45,Abrechnung!$D$6:$D$45,$A18)</f>
        <v>0</v>
      </c>
      <c r="D18" s="33" t="n">
        <f aca="false">COUNTIFS(Abrechnung!$D$6:$D$45,$A18)</f>
        <v>0</v>
      </c>
    </row>
    <row r="19" customFormat="false" ht="15" hidden="false" customHeight="false" outlineLevel="0" collapsed="false">
      <c r="A19" s="28" t="s">
        <v>48</v>
      </c>
      <c r="B19" s="29" t="n">
        <f aca="false">SUMIFS(Abrechnung!$E$6:$E$45,Abrechnung!$D$6:$D$45,$A19)</f>
        <v>0</v>
      </c>
      <c r="C19" s="11" t="n">
        <f aca="false">SUMIFS(Abrechnung!$H$6:$H$45,Abrechnung!$D$6:$D$45,$A19)</f>
        <v>0</v>
      </c>
      <c r="D19" s="30" t="n">
        <f aca="false">COUNTIFS(Abrechnung!$D$6:$D$45,$A19)</f>
        <v>0</v>
      </c>
    </row>
    <row r="20" customFormat="false" ht="15" hidden="false" customHeight="false" outlineLevel="0" collapsed="false">
      <c r="A20" s="28" t="s">
        <v>49</v>
      </c>
      <c r="B20" s="31" t="n">
        <f aca="false">SUMIFS(Abrechnung!$E$6:$E$45,Abrechnung!$D$6:$D$45,$A20)</f>
        <v>0</v>
      </c>
      <c r="C20" s="32" t="n">
        <f aca="false">SUMIFS(Abrechnung!$H$6:$H$45,Abrechnung!$D$6:$D$45,$A20)</f>
        <v>0</v>
      </c>
      <c r="D20" s="33" t="n">
        <f aca="false">COUNTIFS(Abrechnung!$D$6:$D$45,$A20)</f>
        <v>0</v>
      </c>
    </row>
    <row r="21" customFormat="false" ht="15" hidden="false" customHeight="false" outlineLevel="0" collapsed="false">
      <c r="A21" s="34" t="s">
        <v>50</v>
      </c>
      <c r="B21" s="35" t="n">
        <f aca="false">SUM(B9:B20)</f>
        <v>5675</v>
      </c>
      <c r="C21" s="36" t="n">
        <f aca="false">SUM(C9:C20)</f>
        <v>1727.64</v>
      </c>
      <c r="D21" s="37" t="n">
        <f aca="false">SUM(D9:D20)</f>
        <v>13</v>
      </c>
    </row>
    <row r="23" customFormat="false" ht="19.5" hidden="false" customHeight="true" outlineLevel="0" collapsed="false">
      <c r="A23" s="26" t="s">
        <v>51</v>
      </c>
      <c r="B23" s="26"/>
      <c r="C23" s="26"/>
      <c r="D23" s="26"/>
    </row>
    <row r="24" customFormat="false" ht="15" hidden="false" customHeight="false" outlineLevel="0" collapsed="false">
      <c r="A24" s="27" t="s">
        <v>3</v>
      </c>
      <c r="B24" s="27" t="s">
        <v>4</v>
      </c>
      <c r="C24" s="27" t="s">
        <v>38</v>
      </c>
      <c r="D24" s="27" t="s">
        <v>39</v>
      </c>
    </row>
    <row r="25" customFormat="false" ht="15" hidden="false" customHeight="false" outlineLevel="0" collapsed="false">
      <c r="A25" s="30" t="n">
        <f aca="false">IF(Stammdaten!A20="","",Stammdaten!A20)</f>
        <v>1001</v>
      </c>
      <c r="B25" s="6" t="str">
        <f aca="false">IF(Stammdaten!A20="","",Stammdaten!B20)</f>
        <v>Anna Brandt</v>
      </c>
      <c r="C25" s="29" t="n">
        <f aca="false">IF(Stammdaten!A20="","",SUMIFS(Abrechnung!$E$6:$E$45,Abrechnung!$A$6:$A$45,Stammdaten!A20))</f>
        <v>513</v>
      </c>
      <c r="D25" s="11" t="n">
        <f aca="false">IF(Stammdaten!A20="","",SUMIFS(Abrechnung!$H$6:$H$45,Abrechnung!$A$6:$A$45,Stammdaten!A20))</f>
        <v>153.9</v>
      </c>
    </row>
    <row r="26" customFormat="false" ht="15" hidden="false" customHeight="false" outlineLevel="0" collapsed="false">
      <c r="A26" s="33" t="n">
        <f aca="false">IF(Stammdaten!A21="","",Stammdaten!A21)</f>
        <v>1002</v>
      </c>
      <c r="B26" s="38" t="str">
        <f aca="false">IF(Stammdaten!A21="","",Stammdaten!B21)</f>
        <v>Tobias Vogt</v>
      </c>
      <c r="C26" s="31" t="n">
        <f aca="false">IF(Stammdaten!A21="","",SUMIFS(Abrechnung!$E$6:$E$45,Abrechnung!$A$6:$A$45,Stammdaten!A21))</f>
        <v>744</v>
      </c>
      <c r="D26" s="32" t="n">
        <f aca="false">IF(Stammdaten!A21="","",SUMIFS(Abrechnung!$H$6:$H$45,Abrechnung!$A$6:$A$45,Stammdaten!A21))</f>
        <v>215.01</v>
      </c>
    </row>
    <row r="27" customFormat="false" ht="15" hidden="false" customHeight="false" outlineLevel="0" collapsed="false">
      <c r="A27" s="30" t="n">
        <f aca="false">IF(Stammdaten!A22="","",Stammdaten!A22)</f>
        <v>1003</v>
      </c>
      <c r="B27" s="6" t="str">
        <f aca="false">IF(Stammdaten!A22="","",Stammdaten!B22)</f>
        <v>Miriam Kraus</v>
      </c>
      <c r="C27" s="29" t="n">
        <f aca="false">IF(Stammdaten!A22="","",SUMIFS(Abrechnung!$E$6:$E$45,Abrechnung!$A$6:$A$45,Stammdaten!A22))</f>
        <v>364</v>
      </c>
      <c r="D27" s="11" t="n">
        <f aca="false">IF(Stammdaten!A22="","",SUMIFS(Abrechnung!$H$6:$H$45,Abrechnung!$A$6:$A$45,Stammdaten!A22))</f>
        <v>109.2</v>
      </c>
    </row>
    <row r="28" customFormat="false" ht="15" hidden="false" customHeight="false" outlineLevel="0" collapsed="false">
      <c r="A28" s="33" t="n">
        <f aca="false">IF(Stammdaten!A23="","",Stammdaten!A23)</f>
        <v>1004</v>
      </c>
      <c r="B28" s="38" t="str">
        <f aca="false">IF(Stammdaten!A23="","",Stammdaten!B23)</f>
        <v>David Sommer</v>
      </c>
      <c r="C28" s="31" t="n">
        <f aca="false">IF(Stammdaten!A23="","",SUMIFS(Abrechnung!$E$6:$E$45,Abrechnung!$A$6:$A$45,Stammdaten!A23))</f>
        <v>2571</v>
      </c>
      <c r="D28" s="32" t="n">
        <f aca="false">IF(Stammdaten!A23="","",SUMIFS(Abrechnung!$H$6:$H$45,Abrechnung!$A$6:$A$45,Stammdaten!A23))</f>
        <v>809.87</v>
      </c>
    </row>
    <row r="29" customFormat="false" ht="15" hidden="false" customHeight="false" outlineLevel="0" collapsed="false">
      <c r="A29" s="30" t="n">
        <f aca="false">IF(Stammdaten!A24="","",Stammdaten!A24)</f>
        <v>1005</v>
      </c>
      <c r="B29" s="6" t="str">
        <f aca="false">IF(Stammdaten!A24="","",Stammdaten!B24)</f>
        <v>Lena Hoffmann</v>
      </c>
      <c r="C29" s="29" t="n">
        <f aca="false">IF(Stammdaten!A24="","",SUMIFS(Abrechnung!$E$6:$E$45,Abrechnung!$A$6:$A$45,Stammdaten!A24))</f>
        <v>633</v>
      </c>
      <c r="D29" s="11" t="n">
        <f aca="false">IF(Stammdaten!A24="","",SUMIFS(Abrechnung!$H$6:$H$45,Abrechnung!$A$6:$A$45,Stammdaten!A24))</f>
        <v>189.9</v>
      </c>
    </row>
    <row r="30" customFormat="false" ht="15" hidden="false" customHeight="false" outlineLevel="0" collapsed="false">
      <c r="A30" s="33" t="n">
        <f aca="false">IF(Stammdaten!A25="","",Stammdaten!A25)</f>
        <v>1006</v>
      </c>
      <c r="B30" s="38" t="str">
        <f aca="false">IF(Stammdaten!A25="","",Stammdaten!B25)</f>
        <v>Jonas Peters</v>
      </c>
      <c r="C30" s="31" t="n">
        <f aca="false">IF(Stammdaten!A25="","",SUMIFS(Abrechnung!$E$6:$E$45,Abrechnung!$A$6:$A$45,Stammdaten!A25))</f>
        <v>233</v>
      </c>
      <c r="D30" s="32" t="n">
        <f aca="false">IF(Stammdaten!A25="","",SUMIFS(Abrechnung!$H$6:$H$45,Abrechnung!$A$6:$A$45,Stammdaten!A25))</f>
        <v>63.84</v>
      </c>
    </row>
    <row r="31" customFormat="false" ht="15" hidden="false" customHeight="false" outlineLevel="0" collapsed="false">
      <c r="A31" s="30" t="n">
        <f aca="false">IF(Stammdaten!A26="","",Stammdaten!A26)</f>
        <v>1007</v>
      </c>
      <c r="B31" s="6" t="str">
        <f aca="false">IF(Stammdaten!A26="","",Stammdaten!B26)</f>
        <v>Carla Neumann</v>
      </c>
      <c r="C31" s="29" t="n">
        <f aca="false">IF(Stammdaten!A26="","",SUMIFS(Abrechnung!$E$6:$E$45,Abrechnung!$A$6:$A$45,Stammdaten!A26))</f>
        <v>205</v>
      </c>
      <c r="D31" s="11" t="n">
        <f aca="false">IF(Stammdaten!A26="","",SUMIFS(Abrechnung!$H$6:$H$45,Abrechnung!$A$6:$A$45,Stammdaten!A26))</f>
        <v>61.5</v>
      </c>
    </row>
    <row r="32" customFormat="false" ht="15" hidden="false" customHeight="false" outlineLevel="0" collapsed="false">
      <c r="A32" s="33" t="n">
        <f aca="false">IF(Stammdaten!A27="","",Stammdaten!A27)</f>
        <v>1008</v>
      </c>
      <c r="B32" s="38" t="str">
        <f aca="false">IF(Stammdaten!A27="","",Stammdaten!B27)</f>
        <v>Felix Wagner</v>
      </c>
      <c r="C32" s="31" t="n">
        <f aca="false">IF(Stammdaten!A27="","",SUMIFS(Abrechnung!$E$6:$E$45,Abrechnung!$A$6:$A$45,Stammdaten!A27))</f>
        <v>412</v>
      </c>
      <c r="D32" s="32" t="n">
        <f aca="false">IF(Stammdaten!A27="","",SUMIFS(Abrechnung!$H$6:$H$45,Abrechnung!$A$6:$A$45,Stammdaten!A27))</f>
        <v>124.42</v>
      </c>
    </row>
    <row r="33" customFormat="false" ht="15" hidden="false" customHeight="false" outlineLevel="0" collapsed="false">
      <c r="A33" s="30" t="str">
        <f aca="false">IF(Stammdaten!A28="","",Stammdaten!A28)</f>
        <v/>
      </c>
      <c r="B33" s="6" t="str">
        <f aca="false">IF(Stammdaten!A28="","",Stammdaten!B28)</f>
        <v/>
      </c>
      <c r="C33" s="29" t="str">
        <f aca="false">IF(Stammdaten!A28="","",SUMIFS(Abrechnung!$E$6:$E$45,Abrechnung!$A$6:$A$45,Stammdaten!A28))</f>
        <v/>
      </c>
      <c r="D33" s="11" t="str">
        <f aca="false">IF(Stammdaten!A28="","",SUMIFS(Abrechnung!$H$6:$H$45,Abrechnung!$A$6:$A$45,Stammdaten!A28))</f>
        <v/>
      </c>
    </row>
    <row r="34" customFormat="false" ht="15" hidden="false" customHeight="false" outlineLevel="0" collapsed="false">
      <c r="A34" s="33" t="str">
        <f aca="false">IF(Stammdaten!A29="","",Stammdaten!A29)</f>
        <v/>
      </c>
      <c r="B34" s="38" t="str">
        <f aca="false">IF(Stammdaten!A29="","",Stammdaten!B29)</f>
        <v/>
      </c>
      <c r="C34" s="31" t="str">
        <f aca="false">IF(Stammdaten!A29="","",SUMIFS(Abrechnung!$E$6:$E$45,Abrechnung!$A$6:$A$45,Stammdaten!A29))</f>
        <v/>
      </c>
      <c r="D34" s="32" t="str">
        <f aca="false">IF(Stammdaten!A29="","",SUMIFS(Abrechnung!$H$6:$H$45,Abrechnung!$A$6:$A$45,Stammdaten!A29))</f>
        <v/>
      </c>
    </row>
    <row r="35" customFormat="false" ht="15" hidden="false" customHeight="true" outlineLevel="0" collapsed="false">
      <c r="A35" s="34" t="s">
        <v>50</v>
      </c>
      <c r="B35" s="34"/>
      <c r="C35" s="35" t="n">
        <f aca="false">SUM(C25:C34)</f>
        <v>5675</v>
      </c>
      <c r="D35" s="36" t="n">
        <f aca="false">SUM(D25:D34)</f>
        <v>1727.64</v>
      </c>
    </row>
  </sheetData>
  <mergeCells count="13">
    <mergeCell ref="A1:J1"/>
    <mergeCell ref="A2:J2"/>
    <mergeCell ref="A4:B4"/>
    <mergeCell ref="C4:D4"/>
    <mergeCell ref="F4:G4"/>
    <mergeCell ref="H4:I4"/>
    <mergeCell ref="A5:B5"/>
    <mergeCell ref="C5:D5"/>
    <mergeCell ref="F5:G5"/>
    <mergeCell ref="H5:I5"/>
    <mergeCell ref="A7:D7"/>
    <mergeCell ref="A23:D23"/>
    <mergeCell ref="A35:B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30"/>
    <col collapsed="false" customWidth="true" hidden="false" outlineLevel="0" max="4" min="4" style="0" width="18"/>
    <col collapsed="false" customWidth="true" hidden="false" outlineLevel="0" max="5" min="5" style="0" width="22"/>
    <col collapsed="false" customWidth="true" hidden="false" outlineLevel="0" max="6" min="6" style="0" width="16"/>
  </cols>
  <sheetData>
    <row r="1" customFormat="false" ht="25.5" hidden="false" customHeight="true" outlineLevel="0" collapsed="false">
      <c r="A1" s="39" t="s">
        <v>52</v>
      </c>
      <c r="B1" s="39"/>
      <c r="C1" s="39"/>
      <c r="D1" s="39"/>
      <c r="E1" s="39"/>
      <c r="F1" s="39"/>
    </row>
    <row r="2" customFormat="false" ht="15.75" hidden="false" customHeight="true" outlineLevel="0" collapsed="false">
      <c r="A2" s="40" t="s">
        <v>53</v>
      </c>
      <c r="B2" s="40"/>
      <c r="C2" s="40"/>
      <c r="D2" s="40"/>
      <c r="E2" s="40"/>
      <c r="F2" s="40"/>
    </row>
    <row r="4" customFormat="false" ht="19.5" hidden="false" customHeight="true" outlineLevel="0" collapsed="false">
      <c r="A4" s="26" t="s">
        <v>54</v>
      </c>
      <c r="B4" s="26"/>
      <c r="C4" s="26"/>
      <c r="D4" s="26"/>
      <c r="E4" s="26"/>
      <c r="F4" s="26"/>
    </row>
    <row r="5" customFormat="false" ht="15" hidden="false" customHeight="true" outlineLevel="0" collapsed="false">
      <c r="A5" s="41" t="s">
        <v>55</v>
      </c>
      <c r="B5" s="14" t="s">
        <v>56</v>
      </c>
      <c r="C5" s="14"/>
    </row>
    <row r="6" customFormat="false" ht="15" hidden="false" customHeight="true" outlineLevel="0" collapsed="false">
      <c r="A6" s="41" t="s">
        <v>57</v>
      </c>
      <c r="B6" s="14" t="s">
        <v>58</v>
      </c>
      <c r="C6" s="14"/>
    </row>
    <row r="7" customFormat="false" ht="15" hidden="false" customHeight="true" outlineLevel="0" collapsed="false">
      <c r="A7" s="41" t="s">
        <v>59</v>
      </c>
      <c r="B7" s="14" t="s">
        <v>60</v>
      </c>
      <c r="C7" s="14"/>
    </row>
    <row r="8" customFormat="false" ht="15" hidden="false" customHeight="true" outlineLevel="0" collapsed="false">
      <c r="A8" s="41" t="s">
        <v>61</v>
      </c>
      <c r="B8" s="14" t="s">
        <v>62</v>
      </c>
      <c r="C8" s="14"/>
    </row>
    <row r="9" customFormat="false" ht="15" hidden="false" customHeight="false" outlineLevel="0" collapsed="false">
      <c r="A9" s="41" t="s">
        <v>63</v>
      </c>
      <c r="B9" s="42" t="n">
        <v>2026</v>
      </c>
      <c r="C9" s="42"/>
    </row>
    <row r="11" customFormat="false" ht="19.5" hidden="false" customHeight="true" outlineLevel="0" collapsed="false">
      <c r="A11" s="26" t="s">
        <v>64</v>
      </c>
      <c r="B11" s="26"/>
      <c r="C11" s="26"/>
      <c r="D11" s="26"/>
      <c r="E11" s="26"/>
      <c r="F11" s="26"/>
    </row>
    <row r="12" customFormat="false" ht="15" hidden="false" customHeight="true" outlineLevel="0" collapsed="false">
      <c r="A12" s="27" t="s">
        <v>65</v>
      </c>
      <c r="B12" s="27" t="s">
        <v>66</v>
      </c>
      <c r="C12" s="27" t="s">
        <v>67</v>
      </c>
      <c r="D12" s="27"/>
      <c r="E12" s="27"/>
      <c r="F12" s="27"/>
    </row>
    <row r="13" customFormat="false" ht="15" hidden="false" customHeight="true" outlineLevel="0" collapsed="false">
      <c r="A13" s="43" t="s">
        <v>68</v>
      </c>
      <c r="B13" s="44" t="n">
        <v>0.3</v>
      </c>
      <c r="C13" s="45" t="s">
        <v>69</v>
      </c>
      <c r="D13" s="45"/>
      <c r="E13" s="45"/>
      <c r="F13" s="45"/>
    </row>
    <row r="14" customFormat="false" ht="23.85" hidden="false" customHeight="true" outlineLevel="0" collapsed="false">
      <c r="A14" s="43" t="s">
        <v>70</v>
      </c>
      <c r="B14" s="8" t="n">
        <v>2000</v>
      </c>
      <c r="C14" s="45" t="s">
        <v>71</v>
      </c>
      <c r="D14" s="45"/>
      <c r="E14" s="45"/>
      <c r="F14" s="45"/>
    </row>
    <row r="15" customFormat="false" ht="15" hidden="false" customHeight="true" outlineLevel="0" collapsed="false">
      <c r="A15" s="43" t="s">
        <v>72</v>
      </c>
      <c r="B15" s="46" t="n">
        <v>1</v>
      </c>
      <c r="C15" s="45" t="s">
        <v>71</v>
      </c>
      <c r="D15" s="45"/>
      <c r="E15" s="45"/>
      <c r="F15" s="45"/>
    </row>
    <row r="16" customFormat="false" ht="15" hidden="false" customHeight="true" outlineLevel="0" collapsed="false">
      <c r="A16" s="43" t="s">
        <v>73</v>
      </c>
      <c r="B16" s="14" t="s">
        <v>74</v>
      </c>
      <c r="C16" s="45" t="s">
        <v>75</v>
      </c>
      <c r="D16" s="45"/>
      <c r="E16" s="45"/>
      <c r="F16" s="45"/>
    </row>
    <row r="18" customFormat="false" ht="19.5" hidden="false" customHeight="true" outlineLevel="0" collapsed="false">
      <c r="A18" s="26" t="s">
        <v>76</v>
      </c>
      <c r="B18" s="26"/>
      <c r="C18" s="26"/>
      <c r="D18" s="26"/>
      <c r="E18" s="26"/>
      <c r="F18" s="26"/>
    </row>
    <row r="19" customFormat="false" ht="15" hidden="false" customHeight="true" outlineLevel="0" collapsed="false">
      <c r="A19" s="27" t="s">
        <v>3</v>
      </c>
      <c r="B19" s="27" t="s">
        <v>77</v>
      </c>
      <c r="C19" s="27" t="s">
        <v>5</v>
      </c>
      <c r="D19" s="27" t="s">
        <v>78</v>
      </c>
      <c r="E19" s="27" t="s">
        <v>79</v>
      </c>
      <c r="F19" s="27"/>
    </row>
    <row r="20" customFormat="false" ht="15" hidden="false" customHeight="false" outlineLevel="0" collapsed="false">
      <c r="A20" s="5" t="n">
        <v>1001</v>
      </c>
      <c r="B20" s="14" t="s">
        <v>80</v>
      </c>
      <c r="C20" s="14" t="s">
        <v>81</v>
      </c>
      <c r="D20" s="9" t="s">
        <v>16</v>
      </c>
      <c r="E20" s="47"/>
      <c r="F20" s="47"/>
    </row>
    <row r="21" customFormat="false" ht="15" hidden="false" customHeight="false" outlineLevel="0" collapsed="false">
      <c r="A21" s="5" t="n">
        <v>1002</v>
      </c>
      <c r="B21" s="14" t="s">
        <v>82</v>
      </c>
      <c r="C21" s="14" t="s">
        <v>83</v>
      </c>
      <c r="D21" s="9" t="s">
        <v>19</v>
      </c>
      <c r="E21" s="47" t="n">
        <v>0.289</v>
      </c>
      <c r="F21" s="47"/>
    </row>
    <row r="22" customFormat="false" ht="15" hidden="false" customHeight="false" outlineLevel="0" collapsed="false">
      <c r="A22" s="5" t="n">
        <v>1003</v>
      </c>
      <c r="B22" s="14" t="s">
        <v>84</v>
      </c>
      <c r="C22" s="14" t="s">
        <v>85</v>
      </c>
      <c r="D22" s="9" t="s">
        <v>16</v>
      </c>
      <c r="E22" s="47"/>
      <c r="F22" s="47"/>
    </row>
    <row r="23" customFormat="false" ht="15" hidden="false" customHeight="false" outlineLevel="0" collapsed="false">
      <c r="A23" s="5" t="n">
        <v>1004</v>
      </c>
      <c r="B23" s="14" t="s">
        <v>86</v>
      </c>
      <c r="C23" s="14" t="s">
        <v>87</v>
      </c>
      <c r="D23" s="9" t="s">
        <v>19</v>
      </c>
      <c r="E23" s="47" t="n">
        <v>0.315</v>
      </c>
      <c r="F23" s="47"/>
    </row>
    <row r="24" customFormat="false" ht="15" hidden="false" customHeight="false" outlineLevel="0" collapsed="false">
      <c r="A24" s="5" t="n">
        <v>1005</v>
      </c>
      <c r="B24" s="14" t="s">
        <v>88</v>
      </c>
      <c r="C24" s="14" t="s">
        <v>89</v>
      </c>
      <c r="D24" s="9" t="s">
        <v>16</v>
      </c>
      <c r="E24" s="47"/>
      <c r="F24" s="47"/>
    </row>
    <row r="25" customFormat="false" ht="15" hidden="false" customHeight="false" outlineLevel="0" collapsed="false">
      <c r="A25" s="5" t="n">
        <v>1006</v>
      </c>
      <c r="B25" s="14" t="s">
        <v>90</v>
      </c>
      <c r="C25" s="14" t="s">
        <v>91</v>
      </c>
      <c r="D25" s="9" t="s">
        <v>19</v>
      </c>
      <c r="E25" s="47" t="n">
        <v>0.274</v>
      </c>
      <c r="F25" s="47"/>
    </row>
    <row r="26" customFormat="false" ht="15" hidden="false" customHeight="false" outlineLevel="0" collapsed="false">
      <c r="A26" s="5" t="n">
        <v>1007</v>
      </c>
      <c r="B26" s="14" t="s">
        <v>92</v>
      </c>
      <c r="C26" s="14" t="s">
        <v>93</v>
      </c>
      <c r="D26" s="9" t="s">
        <v>16</v>
      </c>
      <c r="E26" s="47"/>
      <c r="F26" s="47"/>
    </row>
    <row r="27" customFormat="false" ht="15" hidden="false" customHeight="false" outlineLevel="0" collapsed="false">
      <c r="A27" s="5" t="n">
        <v>1008</v>
      </c>
      <c r="B27" s="14" t="s">
        <v>94</v>
      </c>
      <c r="C27" s="14" t="s">
        <v>95</v>
      </c>
      <c r="D27" s="9" t="s">
        <v>19</v>
      </c>
      <c r="E27" s="47" t="n">
        <v>0.302</v>
      </c>
      <c r="F27" s="47"/>
    </row>
    <row r="28" customFormat="false" ht="15" hidden="false" customHeight="false" outlineLevel="0" collapsed="false">
      <c r="A28" s="5"/>
      <c r="B28" s="14"/>
      <c r="C28" s="14"/>
      <c r="D28" s="9"/>
      <c r="E28" s="44"/>
      <c r="F28" s="44"/>
    </row>
    <row r="29" customFormat="false" ht="15" hidden="false" customHeight="false" outlineLevel="0" collapsed="false">
      <c r="A29" s="5"/>
      <c r="B29" s="14"/>
      <c r="C29" s="14"/>
      <c r="D29" s="9"/>
      <c r="E29" s="44"/>
      <c r="F29" s="44"/>
    </row>
    <row r="31" customFormat="false" ht="19.5" hidden="false" customHeight="true" outlineLevel="0" collapsed="false">
      <c r="A31" s="26" t="s">
        <v>96</v>
      </c>
      <c r="B31" s="26"/>
      <c r="C31" s="26"/>
      <c r="D31" s="26"/>
      <c r="E31" s="26"/>
      <c r="F31" s="26"/>
    </row>
    <row r="32" customFormat="false" ht="15" hidden="false" customHeight="false" outlineLevel="0" collapsed="false">
      <c r="A32" s="27" t="s">
        <v>8</v>
      </c>
      <c r="B32" s="27" t="s">
        <v>12</v>
      </c>
      <c r="C32" s="27" t="s">
        <v>97</v>
      </c>
    </row>
    <row r="33" customFormat="false" ht="15" hidden="false" customHeight="false" outlineLevel="0" collapsed="false">
      <c r="A33" s="48" t="s">
        <v>16</v>
      </c>
      <c r="B33" s="48" t="s">
        <v>27</v>
      </c>
      <c r="C33" s="49" t="s">
        <v>15</v>
      </c>
    </row>
    <row r="34" customFormat="false" ht="15" hidden="false" customHeight="false" outlineLevel="0" collapsed="false">
      <c r="A34" s="48" t="s">
        <v>19</v>
      </c>
      <c r="B34" s="48" t="s">
        <v>26</v>
      </c>
      <c r="C34" s="49" t="s">
        <v>25</v>
      </c>
    </row>
    <row r="35" customFormat="false" ht="15" hidden="false" customHeight="false" outlineLevel="0" collapsed="false">
      <c r="B35" s="48" t="s">
        <v>17</v>
      </c>
      <c r="C35" s="49" t="s">
        <v>28</v>
      </c>
    </row>
    <row r="36" customFormat="false" ht="15" hidden="false" customHeight="false" outlineLevel="0" collapsed="false">
      <c r="C36" s="49" t="s">
        <v>41</v>
      </c>
    </row>
    <row r="37" customFormat="false" ht="15" hidden="false" customHeight="false" outlineLevel="0" collapsed="false">
      <c r="C37" s="49" t="s">
        <v>42</v>
      </c>
    </row>
    <row r="38" customFormat="false" ht="15" hidden="false" customHeight="false" outlineLevel="0" collapsed="false">
      <c r="C38" s="49" t="s">
        <v>43</v>
      </c>
    </row>
    <row r="39" customFormat="false" ht="15" hidden="false" customHeight="false" outlineLevel="0" collapsed="false">
      <c r="C39" s="49" t="s">
        <v>44</v>
      </c>
    </row>
    <row r="40" customFormat="false" ht="15" hidden="false" customHeight="false" outlineLevel="0" collapsed="false">
      <c r="C40" s="49" t="s">
        <v>45</v>
      </c>
    </row>
    <row r="41" customFormat="false" ht="15" hidden="false" customHeight="false" outlineLevel="0" collapsed="false">
      <c r="C41" s="49" t="s">
        <v>46</v>
      </c>
    </row>
    <row r="42" customFormat="false" ht="15" hidden="false" customHeight="false" outlineLevel="0" collapsed="false">
      <c r="C42" s="49" t="s">
        <v>47</v>
      </c>
    </row>
    <row r="43" customFormat="false" ht="15" hidden="false" customHeight="false" outlineLevel="0" collapsed="false">
      <c r="C43" s="49" t="s">
        <v>48</v>
      </c>
    </row>
    <row r="44" customFormat="false" ht="15" hidden="false" customHeight="false" outlineLevel="0" collapsed="false">
      <c r="C44" s="49" t="s">
        <v>49</v>
      </c>
    </row>
  </sheetData>
  <mergeCells count="27">
    <mergeCell ref="A1:F1"/>
    <mergeCell ref="A2:F2"/>
    <mergeCell ref="A4:F4"/>
    <mergeCell ref="B5:C5"/>
    <mergeCell ref="B6:C6"/>
    <mergeCell ref="B7:C7"/>
    <mergeCell ref="B8:C8"/>
    <mergeCell ref="B9:C9"/>
    <mergeCell ref="A11:F11"/>
    <mergeCell ref="C12:F12"/>
    <mergeCell ref="C13:F13"/>
    <mergeCell ref="C14:F14"/>
    <mergeCell ref="C15:F15"/>
    <mergeCell ref="C16:F16"/>
    <mergeCell ref="A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A31:F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2026-08-18T10:00:23Z</dcterms:created>
  <dc:creator>openpyxl</dc:creator>
  <dc:description/>
  <dc:language>en-US</dc:language>
  <cp:lastModifiedBy/>
  <dcterms:modified xsi:type="dcterms:W3CDTF">2026-08-18T10:00:31Z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