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adestrom-Erfassung" sheetId="1" state="visible" r:id="rId3"/>
    <sheet name="Auswertung" sheetId="2" state="visible" r:id="rId4"/>
    <sheet name="Einstellungen" sheetId="3" state="visible" r:id="rId5"/>
  </sheets>
  <definedNames>
    <definedName function="false" hidden="false" localSheetId="1" name="_xlnm.Print_Area" vbProcedure="false">Auswertung!$B$2:$F$23</definedName>
    <definedName function="false" hidden="false" localSheetId="2" name="_xlnm.Print_Area" vbProcedure="false">Einstellungen!$B$2:$E$29</definedName>
    <definedName function="false" hidden="false" localSheetId="0" name="_xlnm.Print_Area" vbProcedure="false">'Ladestrom-Erfassung'!$B$2:$M$36</definedName>
    <definedName function="false" hidden="false" name="Jahr" vbProcedure="false">Einstellungen!$C$6</definedName>
    <definedName function="false" hidden="false" name="Liste_Fahrer" vbProcedure="false">Einstellungen!$C$24:$C$28</definedName>
    <definedName function="false" hidden="false" name="Liste_Kat" vbProcedure="false">Einstellungen!$D$18:$D$19</definedName>
    <definedName function="false" hidden="false" name="Liste_Status" vbProcedure="false">Einstellungen!$C$18:$C$20</definedName>
    <definedName function="false" hidden="false" name="Liste_Tarif" vbProcedure="false">Einstellungen!$B$18:$B$19</definedName>
    <definedName function="false" hidden="false" name="MaxKWh" vbProcedure="false">Einstellungen!$C$12</definedName>
    <definedName function="false" hidden="false" name="MaxPreis" vbProcedure="false">Einstellungen!$C$13</definedName>
    <definedName function="false" hidden="false" name="MinPreis" vbProcedure="false">Einstellungen!$C$14</definedName>
    <definedName function="false" hidden="false" name="Pauschale" vbProcedure="false">Einstellungen!$C$7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E9" authorId="0">
      <text>
        <r>
          <rPr>
            <sz val="10"/>
            <rFont val="Arial"/>
            <family val="2"/>
          </rPr>
          <t xml:space="preserve">Nachgewiesene Lademenge laut Zähler (Wallbox/Fahrzeug). Pflichtnachweis nach BMF-Schreiben ab 2026.</t>
        </r>
      </text>
    </comment>
    <comment ref="G9" authorId="0">
      <text>
        <r>
          <rPr>
            <sz val="10"/>
            <rFont val="Arial"/>
            <family val="2"/>
          </rPr>
          <t xml:space="preserve">Bei BMF-Pauschale automatisch 0,34 €/kWh (2026). Bei „Individueller Tarif“ eigenen Arbeitspreis in Spalte N eintragen.</t>
        </r>
      </text>
    </comment>
    <comment ref="K9" authorId="0">
      <text>
        <r>
          <rPr>
            <sz val="10"/>
            <rFont val="Arial"/>
            <family val="2"/>
          </rPr>
          <t xml:space="preserve">Automatische Plausibilitätsprüfung anhand der Limits aus „Einstellungen“.</t>
        </r>
      </text>
    </comment>
  </commentList>
</comments>
</file>

<file path=xl/sharedStrings.xml><?xml version="1.0" encoding="utf-8"?>
<sst xmlns="http://schemas.openxmlformats.org/spreadsheetml/2006/main" count="204" uniqueCount="105">
  <si>
    <t xml:space="preserve">HEIMLADESTROM-ABRECHNUNG  ·  FIRMENWAGEN ZUHAUSE LADEN</t>
  </si>
  <si>
    <t xml:space="preserve">BMF-Pauschale 2026:</t>
  </si>
  <si>
    <t xml:space="preserve">Erfasste Meldungen</t>
  </si>
  <si>
    <t xml:space="preserve">Summe kWh</t>
  </si>
  <si>
    <t xml:space="preserve">Erstattung gesamt</t>
  </si>
  <si>
    <t xml:space="preserve">Offen (noch nicht ausgezahlt)</t>
  </si>
  <si>
    <t xml:space="preserve">AUSFÜLLHINWEIS:  Gelb hinterlegte Spalten (Personalnr., Fahrer, Monat, kWh, Tarif-Typ, ggf. €/kWh, Beleg, Status, Auszahlung) selbst ausfüllen.  Weiße Spalten (€/kWh bei Pauschale, Erstattung, Prüfung) rechnen automatisch.</t>
  </si>
  <si>
    <t xml:space="preserve">Personalnr.</t>
  </si>
  <si>
    <t xml:space="preserve">Fahrer</t>
  </si>
  <si>
    <t xml:space="preserve">Monat</t>
  </si>
  <si>
    <t xml:space="preserve">kWh</t>
  </si>
  <si>
    <t xml:space="preserve">Tarif-Typ</t>
  </si>
  <si>
    <t xml:space="preserve">€/kWh</t>
  </si>
  <si>
    <t xml:space="preserve">Beleg-Nr.</t>
  </si>
  <si>
    <t xml:space="preserve">Erstattung</t>
  </si>
  <si>
    <t xml:space="preserve">Kategorie</t>
  </si>
  <si>
    <t xml:space="preserve">Prüfung</t>
  </si>
  <si>
    <t xml:space="preserve">Status</t>
  </si>
  <si>
    <t xml:space="preserve">Auszahlung</t>
  </si>
  <si>
    <t xml:space="preserve">Indiv. €/kWh (Eingabe)</t>
  </si>
  <si>
    <t xml:space="preserve">1042</t>
  </si>
  <si>
    <t xml:space="preserve">Meike Berger</t>
  </si>
  <si>
    <t xml:space="preserve">01/2026</t>
  </si>
  <si>
    <t xml:space="preserve">BMF-Pauschale</t>
  </si>
  <si>
    <t xml:space="preserve">—</t>
  </si>
  <si>
    <t xml:space="preserve">§ 3 Nr. 50 EStG (Auslagenersatz)</t>
  </si>
  <si>
    <t xml:space="preserve">Ausgezahlt</t>
  </si>
  <si>
    <t xml:space="preserve">05.02.2026 · B-026-02-08</t>
  </si>
  <si>
    <t xml:space="preserve">1058</t>
  </si>
  <si>
    <t xml:space="preserve">Sören Klink</t>
  </si>
  <si>
    <t xml:space="preserve">Individueller Tarif</t>
  </si>
  <si>
    <t xml:space="preserve">SK-2401</t>
  </si>
  <si>
    <t xml:space="preserve">05.02.2026 · B-026-02-09</t>
  </si>
  <si>
    <t xml:space="preserve">1077</t>
  </si>
  <si>
    <t xml:space="preserve">Jonas Henn</t>
  </si>
  <si>
    <t xml:space="preserve">05.02.2026 · B-026-02-10</t>
  </si>
  <si>
    <t xml:space="preserve">1090</t>
  </si>
  <si>
    <t xml:space="preserve">Farida Osei</t>
  </si>
  <si>
    <t xml:space="preserve">05.02.2026 · B-026-02-11</t>
  </si>
  <si>
    <t xml:space="preserve">1103</t>
  </si>
  <si>
    <t xml:space="preserve">Tobias Wendt</t>
  </si>
  <si>
    <t xml:space="preserve">TW-2401</t>
  </si>
  <si>
    <t xml:space="preserve">05.02.2026 · B-026-02-12</t>
  </si>
  <si>
    <t xml:space="preserve">02/2026</t>
  </si>
  <si>
    <t xml:space="preserve">04.03.2026 · B-026-03-05</t>
  </si>
  <si>
    <t xml:space="preserve">SK-2402</t>
  </si>
  <si>
    <t xml:space="preserve">04.03.2026 · B-026-03-06</t>
  </si>
  <si>
    <t xml:space="preserve">04.03.2026 · B-026-03-07</t>
  </si>
  <si>
    <t xml:space="preserve">Geprüft</t>
  </si>
  <si>
    <t xml:space="preserve">TW-2402</t>
  </si>
  <si>
    <t xml:space="preserve">03/2026</t>
  </si>
  <si>
    <t xml:space="preserve">Offen</t>
  </si>
  <si>
    <t xml:space="preserve">SK-2403</t>
  </si>
  <si>
    <t xml:space="preserve">GESAMT</t>
  </si>
  <si>
    <t xml:space="preserve">RECHTLICHER RAHMEN &amp; HINWEISE</t>
  </si>
  <si>
    <t xml:space="preserve">•  Steuerfreie Erstattung des Heimladestroms als Auslagenersatz nach § 3 Nr. 50 EStG – Voraussetzung ist der Mengennachweis in kWh über einen gesonderten Zähler.</t>
  </si>
  <si>
    <t xml:space="preserve">•  Wahlrecht der Bewertung: Strompreispauschale (0,34 €/kWh für 2026) ODER individueller Stromtarif. Die Methode ist je Fahrer und Kalenderjahr einheitlich anzuwenden.</t>
  </si>
  <si>
    <t xml:space="preserve">•  Beleg-Nr. dokumentiert bei individuellem Tarif die zugrunde liegende Stromrechnung; die Auszahlungsspalte schließt die Belegspur (Datum + interne Buchungsnummer).</t>
  </si>
  <si>
    <t xml:space="preserve">•  Diese Vorlage dient der Dokumentation und Vorberechnung. Sie ersetzt keine steuerliche Beratung; maßgeblich sind die geltenden BMF-Schreiben in der aktuellen Fassung.</t>
  </si>
  <si>
    <t xml:space="preserve">AUSWERTUNG  ·  MONATS- UND FAHRERÜBERSICHT</t>
  </si>
  <si>
    <t xml:space="preserve">NACH MONAT</t>
  </si>
  <si>
    <t xml:space="preserve">Meldungen</t>
  </si>
  <si>
    <t xml:space="preserve">Ø €/kWh</t>
  </si>
  <si>
    <t xml:space="preserve">04/2026</t>
  </si>
  <si>
    <t xml:space="preserve">05/2026</t>
  </si>
  <si>
    <t xml:space="preserve">06/2026</t>
  </si>
  <si>
    <t xml:space="preserve">Gesamt</t>
  </si>
  <si>
    <t xml:space="preserve">NACH FAHRER</t>
  </si>
  <si>
    <t xml:space="preserve">Ø kWh/Monat</t>
  </si>
  <si>
    <t xml:space="preserve">EINSTELLUNGEN  ·  ZENTRALE PARAMETER</t>
  </si>
  <si>
    <t xml:space="preserve">Diese Werte steuern die Berechnungen und Auswahllisten auf dem Blatt „Ladestrom-Erfassung“. Nur hier ändern.</t>
  </si>
  <si>
    <t xml:space="preserve">ABRECHNUNGSPARAMETER</t>
  </si>
  <si>
    <t xml:space="preserve">Abrechnungsjahr</t>
  </si>
  <si>
    <t xml:space="preserve">Kalenderjahr</t>
  </si>
  <si>
    <t xml:space="preserve">Strompreispauschale (€/kWh)</t>
  </si>
  <si>
    <t xml:space="preserve">BMF-Wert 2026</t>
  </si>
  <si>
    <t xml:space="preserve">Unternehmen</t>
  </si>
  <si>
    <t xml:space="preserve">Nordlicht Mobility GmbH</t>
  </si>
  <si>
    <t xml:space="preserve">Frei anpassbar</t>
  </si>
  <si>
    <t xml:space="preserve">Bearbeiter / Lohnbuchhaltung</t>
  </si>
  <si>
    <t xml:space="preserve">A. Reimann</t>
  </si>
  <si>
    <t xml:space="preserve">PLAUSIBILISIERUNGS-LIMITS</t>
  </si>
  <si>
    <t xml:space="preserve">Max. Lademenge / Monat (kWh)</t>
  </si>
  <si>
    <t xml:space="preserve">Warnung bei Überschreitung</t>
  </si>
  <si>
    <t xml:space="preserve">Max. Strompreis (€/kWh)</t>
  </si>
  <si>
    <t xml:space="preserve">Min. Strompreis (€/kWh)</t>
  </si>
  <si>
    <t xml:space="preserve">Warnung bei Unterschreitung</t>
  </si>
  <si>
    <t xml:space="preserve">AUSWAHLLISTEN (DROPDOWN-QUELLEN)</t>
  </si>
  <si>
    <t xml:space="preserve">Erstattungsstatus</t>
  </si>
  <si>
    <t xml:space="preserve">Lohnsteuer-Kategorie</t>
  </si>
  <si>
    <t xml:space="preserve">Steuerpflichtiger Arbeitslohn</t>
  </si>
  <si>
    <t xml:space="preserve">FAHRER-STAMMDATEN</t>
  </si>
  <si>
    <t xml:space="preserve">Fahrer (Name)</t>
  </si>
  <si>
    <t xml:space="preserve">E-Mail</t>
  </si>
  <si>
    <t xml:space="preserve">Fahrzeug / Kennzeichen</t>
  </si>
  <si>
    <t xml:space="preserve">m.berger@nordlicht-mobility.de</t>
  </si>
  <si>
    <t xml:space="preserve">EA-2026 · HB-NM 142E</t>
  </si>
  <si>
    <t xml:space="preserve">s.klink@nordlicht-mobility.de</t>
  </si>
  <si>
    <t xml:space="preserve">ID.4 · HB-NM 158E</t>
  </si>
  <si>
    <t xml:space="preserve">j.henn@nordlicht-mobility.de</t>
  </si>
  <si>
    <t xml:space="preserve">iX1 · HB-NM 177E</t>
  </si>
  <si>
    <t xml:space="preserve">f.osei@nordlicht-mobility.de</t>
  </si>
  <si>
    <t xml:space="preserve">e-208 · HB-NM 190E</t>
  </si>
  <si>
    <t xml:space="preserve">t.wendt@nordlicht-mobility.de</t>
  </si>
  <si>
    <t xml:space="preserve">EV6 · HB-NM 203E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</si>
</sst>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0&quot; €/kWh&quot;"/>
    <numFmt numFmtId="166" formatCode="0"/>
    <numFmt numFmtId="167" formatCode="#,##0&quot; kWh&quot;"/>
    <numFmt numFmtId="168" formatCode="#,##0.00&quot; €&quot;"/>
    <numFmt numFmtId="169" formatCode="#,##0"/>
    <numFmt numFmtId="170" formatCode="0.0000&quot; €&quot;"/>
    <numFmt numFmtId="171" formatCode="0.0000"/>
    <numFmt numFmtId="172" formatCode="0.00&quot; €&quot;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FFFFFF"/>
      <name val="Calibri"/>
      <family val="0"/>
      <charset val="1"/>
    </font>
    <font>
      <sz val="10.5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5A6B6A"/>
      <name val="Calibri"/>
      <family val="0"/>
      <charset val="1"/>
    </font>
    <font>
      <b val="true"/>
      <sz val="15"/>
      <color rgb="FF0F3D3E"/>
      <name val="Calibri"/>
      <family val="0"/>
      <charset val="1"/>
    </font>
    <font>
      <i val="true"/>
      <sz val="9.5"/>
      <color rgb="FF7A5B00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sz val="10.5"/>
      <color rgb="FF13312F"/>
      <name val="Calibri"/>
      <family val="0"/>
      <charset val="1"/>
    </font>
    <font>
      <b val="true"/>
      <sz val="10.5"/>
      <color rgb="FF13312F"/>
      <name val="Calibri"/>
      <family val="0"/>
      <charset val="1"/>
    </font>
    <font>
      <b val="true"/>
      <sz val="10.5"/>
      <color rgb="FF0F3D3E"/>
      <name val="Calibri"/>
      <family val="0"/>
      <charset val="1"/>
    </font>
    <font>
      <sz val="9"/>
      <color rgb="FF13312F"/>
      <name val="Calibri"/>
      <family val="0"/>
      <charset val="1"/>
    </font>
    <font>
      <b val="true"/>
      <sz val="10"/>
      <color rgb="FF13312F"/>
      <name val="Calibri"/>
      <family val="0"/>
      <charset val="1"/>
    </font>
    <font>
      <sz val="9.5"/>
      <color rgb="FF13312F"/>
      <name val="Calibri"/>
      <family val="0"/>
      <charset val="1"/>
    </font>
    <font>
      <sz val="10"/>
      <color rgb="FF13312F"/>
      <name val="Calibri"/>
      <family val="0"/>
      <charset val="1"/>
    </font>
    <font>
      <sz val="10"/>
      <name val="Arial"/>
      <family val="2"/>
    </font>
    <font>
      <b val="true"/>
      <sz val="15"/>
      <color rgb="FFFFFFFF"/>
      <name val="Calibri"/>
      <family val="0"/>
      <charset val="1"/>
    </font>
    <font>
      <i val="true"/>
      <sz val="9.5"/>
      <color rgb="FF5A6B6A"/>
      <name val="Calibri"/>
      <family val="0"/>
      <charset val="1"/>
    </font>
    <font>
      <b val="true"/>
      <sz val="11"/>
      <color rgb="FF13312F"/>
      <name val="Calibri"/>
      <family val="0"/>
      <charset val="1"/>
    </font>
    <font>
      <b val="true"/>
      <sz val="11"/>
      <color rgb="FF7A5B00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F3D3E"/>
        <bgColor rgb="FF13312F"/>
      </patternFill>
    </fill>
    <fill>
      <patternFill patternType="solid">
        <fgColor rgb="FF1E6B68"/>
        <bgColor rgb="FF1F7A46"/>
      </patternFill>
    </fill>
    <fill>
      <patternFill patternType="solid">
        <fgColor rgb="FFD8ECEA"/>
        <bgColor rgb="FFEAF5F3"/>
      </patternFill>
    </fill>
    <fill>
      <patternFill patternType="solid">
        <fgColor rgb="FFEAF5F3"/>
        <bgColor rgb="FFF6F1E7"/>
      </patternFill>
    </fill>
    <fill>
      <patternFill patternType="solid">
        <fgColor rgb="FFFBEFD3"/>
        <bgColor rgb="FFF6F1E7"/>
      </patternFill>
    </fill>
    <fill>
      <patternFill patternType="solid">
        <fgColor rgb="FFFFFFFF"/>
        <bgColor rgb="FFF6F1E7"/>
      </patternFill>
    </fill>
    <fill>
      <patternFill patternType="solid">
        <fgColor rgb="FFF6F1E7"/>
        <bgColor rgb="FFFBEFD3"/>
      </patternFill>
    </fill>
    <fill>
      <patternFill patternType="solid">
        <fgColor rgb="FF2E8B84"/>
        <bgColor rgb="FF1F7A4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0F3D3E"/>
      </left>
      <right style="thin">
        <color rgb="FF0F3D3E"/>
      </right>
      <top style="thin">
        <color rgb="FF0F3D3E"/>
      </top>
      <bottom style="thin">
        <color rgb="FF0F3D3E"/>
      </bottom>
      <diagonal/>
    </border>
    <border diagonalUp="false" diagonalDown="false">
      <left style="thin">
        <color rgb="FFBFD6D3"/>
      </left>
      <right style="thin">
        <color rgb="FFBFD6D3"/>
      </right>
      <top style="thin">
        <color rgb="FFBFD6D3"/>
      </top>
      <bottom style="thin">
        <color rgb="FFBFD6D3"/>
      </bottom>
      <diagonal/>
    </border>
    <border diagonalUp="false" diagonalDown="false">
      <left style="thin">
        <color rgb="FF1E6B68"/>
      </left>
      <right style="thin">
        <color rgb="FF1E6B68"/>
      </right>
      <top style="thin">
        <color rgb="FF1E6B68"/>
      </top>
      <bottom style="thin">
        <color rgb="FF1E6B68"/>
      </bottom>
      <diagonal/>
    </border>
    <border diagonalUp="false" diagonalDown="false">
      <left style="thin">
        <color rgb="FFC9820A"/>
      </left>
      <right style="thin">
        <color rgb="FFC9820A"/>
      </right>
      <top style="thin">
        <color rgb="FFC9820A"/>
      </top>
      <bottom style="thin">
        <color rgb="FFC9820A"/>
      </bottom>
      <diagonal/>
    </border>
    <border diagonalUp="false" diagonalDown="false">
      <left style="thin">
        <color rgb="FFBFD6D3"/>
      </left>
      <right/>
      <top style="thin">
        <color rgb="FFBFD6D3"/>
      </top>
      <bottom style="thin">
        <color rgb="FFBFD6D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8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8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2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8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22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2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Calibri"/>
        <charset val="1"/>
        <family val="0"/>
        <b val="1"/>
        <color rgb="FFC9820A"/>
        <sz val="10"/>
      </font>
      <fill>
        <patternFill>
          <bgColor rgb="FFFBEFD3"/>
        </patternFill>
      </fill>
    </dxf>
    <dxf>
      <font>
        <name val="Calibri"/>
        <charset val="1"/>
        <family val="0"/>
        <b val="1"/>
        <color rgb="FF1F7A46"/>
        <sz val="10"/>
      </font>
    </dxf>
    <dxf>
      <font>
        <name val="Calibri"/>
        <charset val="1"/>
        <family val="0"/>
        <b val="1"/>
        <color rgb="FF1F7A46"/>
        <sz val="10"/>
      </font>
    </dxf>
    <dxf>
      <font>
        <name val="Calibri"/>
        <charset val="1"/>
        <family val="0"/>
        <b val="1"/>
        <color rgb="FFB4322A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5B00"/>
      <rgbColor rgb="FF800080"/>
      <rgbColor rgb="FF1E6B68"/>
      <rgbColor rgb="FFC0C0C0"/>
      <rgbColor rgb="FF808080"/>
      <rgbColor rgb="FF9999FF"/>
      <rgbColor rgb="FF993366"/>
      <rgbColor rgb="FFFBEFD3"/>
      <rgbColor rgb="FFD8ECEA"/>
      <rgbColor rgb="FF660066"/>
      <rgbColor rgb="FFFF8080"/>
      <rgbColor rgb="FF0066CC"/>
      <rgbColor rgb="FFBFD6D3"/>
      <rgbColor rgb="FF000080"/>
      <rgbColor rgb="FFFF00FF"/>
      <rgbColor rgb="FFFFFF00"/>
      <rgbColor rgb="FF00FFFF"/>
      <rgbColor rgb="FF800080"/>
      <rgbColor rgb="FF800000"/>
      <rgbColor rgb="FF1F7A46"/>
      <rgbColor rgb="FF0000FF"/>
      <rgbColor rgb="FF00CCFF"/>
      <rgbColor rgb="FFEAF5F3"/>
      <rgbColor rgb="FFF6F1E7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820A"/>
      <rgbColor rgb="FFFF6600"/>
      <rgbColor rgb="FF5A6B6A"/>
      <rgbColor rgb="FF969696"/>
      <rgbColor rgb="FF0F3D3E"/>
      <rgbColor rgb="FF2E8B84"/>
      <rgbColor rgb="FF003300"/>
      <rgbColor rgb="FF333300"/>
      <rgbColor rgb="FFB4322A"/>
      <rgbColor rgb="FF993366"/>
      <rgbColor rgb="FF333399"/>
      <rgbColor rgb="FF13312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D3E"/>
    <pageSetUpPr fitToPage="true"/>
  </sheetPr>
  <dimension ref="B2:N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1"/>
    <col collapsed="false" customWidth="true" hidden="false" outlineLevel="0" max="3" min="3" style="0" width="17"/>
    <col collapsed="false" customWidth="true" hidden="false" outlineLevel="0" max="4" min="4" style="0" width="9"/>
    <col collapsed="false" customWidth="true" hidden="false" outlineLevel="0" max="5" min="5" style="0" width="7.5"/>
    <col collapsed="false" customWidth="true" hidden="false" outlineLevel="0" max="6" min="6" style="0" width="15"/>
    <col collapsed="false" customWidth="true" hidden="false" outlineLevel="0" max="7" min="7" style="0" width="10"/>
    <col collapsed="false" customWidth="true" hidden="false" outlineLevel="0" max="8" min="8" style="0" width="10.51"/>
    <col collapsed="false" customWidth="true" hidden="false" outlineLevel="0" max="9" min="9" style="0" width="12"/>
    <col collapsed="false" customWidth="true" hidden="false" outlineLevel="0" max="11" min="10" style="0" width="15"/>
    <col collapsed="false" customWidth="true" hidden="false" outlineLevel="0" max="12" min="12" style="0" width="12"/>
    <col collapsed="false" customWidth="true" hidden="false" outlineLevel="0" max="13" min="13" style="0" width="22"/>
    <col collapsed="false" customWidth="true" hidden="true" outlineLevel="0" max="14" min="14" style="0" width="10"/>
  </cols>
  <sheetData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19.5" hidden="false" customHeight="true" outlineLevel="0" collapsed="false">
      <c r="B3" s="2" t="str">
        <f aca="false">Einstellungen!C8 &amp; "   ·   Abrechnungsjahr " &amp; TEXT(Jahr,"0") &amp; "   ·   Erstattung nach § 3 Nr. 50 EStG (steuerfreier Auslagenersatz)"</f>
        <v>Nordlicht Mobility GmbH   ·   Abrechnungsjahr 2026   ·   Erstattung nach § 3 Nr. 50 EStG (steuerfreier Auslagenersatz)</v>
      </c>
      <c r="C3" s="2"/>
      <c r="D3" s="2"/>
      <c r="E3" s="2"/>
      <c r="F3" s="2"/>
      <c r="G3" s="2"/>
      <c r="H3" s="2"/>
      <c r="I3" s="2"/>
      <c r="J3" s="3" t="s">
        <v>1</v>
      </c>
      <c r="K3" s="3"/>
      <c r="L3" s="4" t="n">
        <f aca="false">Pauschale</f>
        <v>0.34</v>
      </c>
      <c r="M3" s="4"/>
    </row>
    <row r="4" customFormat="false" ht="6" hidden="false" customHeight="true" outlineLevel="0" collapsed="false"/>
    <row r="5" customFormat="false" ht="15.75" hidden="false" customHeight="true" outlineLevel="0" collapsed="false">
      <c r="B5" s="5" t="s">
        <v>2</v>
      </c>
      <c r="C5" s="5"/>
      <c r="D5" s="5"/>
      <c r="E5" s="5" t="s">
        <v>3</v>
      </c>
      <c r="F5" s="5"/>
      <c r="G5" s="5"/>
      <c r="H5" s="5" t="s">
        <v>4</v>
      </c>
      <c r="I5" s="5"/>
      <c r="J5" s="5"/>
      <c r="K5" s="5" t="s">
        <v>5</v>
      </c>
      <c r="L5" s="5"/>
      <c r="M5" s="5"/>
    </row>
    <row r="6" customFormat="false" ht="27.75" hidden="false" customHeight="true" outlineLevel="0" collapsed="false">
      <c r="B6" s="6" t="n">
        <f aca="false">COUNTA(B10:B29)</f>
        <v>12</v>
      </c>
      <c r="C6" s="6"/>
      <c r="D6" s="6"/>
      <c r="E6" s="7" t="n">
        <f aca="false">SUM(E10:E29)</f>
        <v>3409</v>
      </c>
      <c r="F6" s="7"/>
      <c r="G6" s="7"/>
      <c r="H6" s="8" t="n">
        <f aca="false">SUM(I10:I29)</f>
        <v>1076.7391</v>
      </c>
      <c r="I6" s="8"/>
      <c r="J6" s="8"/>
      <c r="K6" s="8" t="n">
        <f aca="false">SUMIF(L10:L29,"&lt;&gt;Ausgezahlt",I10:I29)</f>
        <v>385.2732</v>
      </c>
      <c r="L6" s="8"/>
      <c r="M6" s="8"/>
    </row>
    <row r="7" customFormat="false" ht="6" hidden="false" customHeight="true" outlineLevel="0" collapsed="false"/>
    <row r="8" customFormat="false" ht="25.5" hidden="false" customHeight="true" outlineLevel="0" collapsed="false">
      <c r="B8" s="9" t="s">
        <v>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customFormat="false" ht="30" hidden="false" customHeight="true" outlineLevel="0" collapsed="false"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0" t="s">
        <v>16</v>
      </c>
      <c r="L9" s="10" t="s">
        <v>17</v>
      </c>
      <c r="M9" s="10" t="s">
        <v>18</v>
      </c>
      <c r="N9" s="11" t="s">
        <v>19</v>
      </c>
    </row>
    <row r="10" customFormat="false" ht="21.75" hidden="false" customHeight="true" outlineLevel="0" collapsed="false">
      <c r="B10" s="12" t="s">
        <v>20</v>
      </c>
      <c r="C10" s="13" t="s">
        <v>21</v>
      </c>
      <c r="D10" s="12" t="s">
        <v>22</v>
      </c>
      <c r="E10" s="14" t="n">
        <v>268</v>
      </c>
      <c r="F10" s="12" t="s">
        <v>23</v>
      </c>
      <c r="G10" s="15" t="n">
        <f aca="false">IF($F10="","",IF($F10="BMF-Pauschale",Pauschale,IF(N10="","",N10)))</f>
        <v>0.34</v>
      </c>
      <c r="H10" s="12" t="s">
        <v>24</v>
      </c>
      <c r="I10" s="16" t="n">
        <f aca="false">IF(OR($E10="",$G10=""),"",$E10*$G10)</f>
        <v>91.12</v>
      </c>
      <c r="J10" s="17" t="s">
        <v>25</v>
      </c>
      <c r="K10" s="18" t="str">
        <f aca="false">IF($E10="","",IF($E10&gt;MaxKWh,"⚠ kWh prüfen",IF(AND($F10="Individueller Tarif",$G10&lt;&gt;""),IF($G10&gt;MaxPreis,"⚠ Preis hoch",IF($G10&lt;MinPreis,"⚠ Preis niedrig","OK")),"OK")))</f>
        <v>OK</v>
      </c>
      <c r="L10" s="12" t="s">
        <v>26</v>
      </c>
      <c r="M10" s="19" t="s">
        <v>27</v>
      </c>
      <c r="N10" s="20"/>
    </row>
    <row r="11" customFormat="false" ht="21.75" hidden="false" customHeight="true" outlineLevel="0" collapsed="false">
      <c r="B11" s="21" t="s">
        <v>28</v>
      </c>
      <c r="C11" s="22" t="s">
        <v>29</v>
      </c>
      <c r="D11" s="21" t="s">
        <v>22</v>
      </c>
      <c r="E11" s="23" t="n">
        <v>401</v>
      </c>
      <c r="F11" s="21" t="s">
        <v>30</v>
      </c>
      <c r="G11" s="24" t="n">
        <f aca="false">IF($F11="","",IF($F11="BMF-Pauschale",Pauschale,IF(N11="","",N11)))</f>
        <v>0.2871</v>
      </c>
      <c r="H11" s="21" t="s">
        <v>31</v>
      </c>
      <c r="I11" s="25" t="n">
        <f aca="false">IF(OR($E11="",$G11=""),"",$E11*$G11)</f>
        <v>115.1271</v>
      </c>
      <c r="J11" s="26" t="s">
        <v>25</v>
      </c>
      <c r="K11" s="27" t="str">
        <f aca="false">IF($E11="","",IF($E11&gt;MaxKWh,"⚠ kWh prüfen",IF(AND($F11="Individueller Tarif",$G11&lt;&gt;""),IF($G11&gt;MaxPreis,"⚠ Preis hoch",IF($G11&lt;MinPreis,"⚠ Preis niedrig","OK")),"OK")))</f>
        <v>OK</v>
      </c>
      <c r="L11" s="21" t="s">
        <v>26</v>
      </c>
      <c r="M11" s="28" t="s">
        <v>32</v>
      </c>
      <c r="N11" s="20" t="n">
        <v>0.2871</v>
      </c>
    </row>
    <row r="12" customFormat="false" ht="21.75" hidden="false" customHeight="true" outlineLevel="0" collapsed="false">
      <c r="B12" s="12" t="s">
        <v>33</v>
      </c>
      <c r="C12" s="13" t="s">
        <v>34</v>
      </c>
      <c r="D12" s="12" t="s">
        <v>22</v>
      </c>
      <c r="E12" s="14" t="n">
        <v>193</v>
      </c>
      <c r="F12" s="12" t="s">
        <v>23</v>
      </c>
      <c r="G12" s="15" t="n">
        <f aca="false">IF($F12="","",IF($F12="BMF-Pauschale",Pauschale,IF(N12="","",N12)))</f>
        <v>0.34</v>
      </c>
      <c r="H12" s="12" t="s">
        <v>24</v>
      </c>
      <c r="I12" s="16" t="n">
        <f aca="false">IF(OR($E12="",$G12=""),"",$E12*$G12)</f>
        <v>65.62</v>
      </c>
      <c r="J12" s="17" t="s">
        <v>25</v>
      </c>
      <c r="K12" s="18" t="str">
        <f aca="false">IF($E12="","",IF($E12&gt;MaxKWh,"⚠ kWh prüfen",IF(AND($F12="Individueller Tarif",$G12&lt;&gt;""),IF($G12&gt;MaxPreis,"⚠ Preis hoch",IF($G12&lt;MinPreis,"⚠ Preis niedrig","OK")),"OK")))</f>
        <v>OK</v>
      </c>
      <c r="L12" s="12" t="s">
        <v>26</v>
      </c>
      <c r="M12" s="19" t="s">
        <v>35</v>
      </c>
      <c r="N12" s="20"/>
    </row>
    <row r="13" customFormat="false" ht="21.75" hidden="false" customHeight="true" outlineLevel="0" collapsed="false">
      <c r="B13" s="21" t="s">
        <v>36</v>
      </c>
      <c r="C13" s="22" t="s">
        <v>37</v>
      </c>
      <c r="D13" s="21" t="s">
        <v>22</v>
      </c>
      <c r="E13" s="23" t="n">
        <v>156</v>
      </c>
      <c r="F13" s="21" t="s">
        <v>23</v>
      </c>
      <c r="G13" s="24" t="n">
        <f aca="false">IF($F13="","",IF($F13="BMF-Pauschale",Pauschale,IF(N13="","",N13)))</f>
        <v>0.34</v>
      </c>
      <c r="H13" s="21" t="s">
        <v>24</v>
      </c>
      <c r="I13" s="25" t="n">
        <f aca="false">IF(OR($E13="",$G13=""),"",$E13*$G13)</f>
        <v>53.04</v>
      </c>
      <c r="J13" s="26" t="s">
        <v>25</v>
      </c>
      <c r="K13" s="27" t="str">
        <f aca="false">IF($E13="","",IF($E13&gt;MaxKWh,"⚠ kWh prüfen",IF(AND($F13="Individueller Tarif",$G13&lt;&gt;""),IF($G13&gt;MaxPreis,"⚠ Preis hoch",IF($G13&lt;MinPreis,"⚠ Preis niedrig","OK")),"OK")))</f>
        <v>OK</v>
      </c>
      <c r="L13" s="21" t="s">
        <v>26</v>
      </c>
      <c r="M13" s="28" t="s">
        <v>38</v>
      </c>
      <c r="N13" s="20"/>
    </row>
    <row r="14" customFormat="false" ht="21.75" hidden="false" customHeight="true" outlineLevel="0" collapsed="false">
      <c r="B14" s="12" t="s">
        <v>39</v>
      </c>
      <c r="C14" s="13" t="s">
        <v>40</v>
      </c>
      <c r="D14" s="12" t="s">
        <v>22</v>
      </c>
      <c r="E14" s="14" t="n">
        <v>322</v>
      </c>
      <c r="F14" s="12" t="s">
        <v>30</v>
      </c>
      <c r="G14" s="15" t="n">
        <f aca="false">IF($F14="","",IF($F14="BMF-Pauschale",Pauschale,IF(N14="","",N14)))</f>
        <v>0.312</v>
      </c>
      <c r="H14" s="12" t="s">
        <v>41</v>
      </c>
      <c r="I14" s="16" t="n">
        <f aca="false">IF(OR($E14="",$G14=""),"",$E14*$G14)</f>
        <v>100.464</v>
      </c>
      <c r="J14" s="17" t="s">
        <v>25</v>
      </c>
      <c r="K14" s="18" t="str">
        <f aca="false">IF($E14="","",IF($E14&gt;MaxKWh,"⚠ kWh prüfen",IF(AND($F14="Individueller Tarif",$G14&lt;&gt;""),IF($G14&gt;MaxPreis,"⚠ Preis hoch",IF($G14&lt;MinPreis,"⚠ Preis niedrig","OK")),"OK")))</f>
        <v>OK</v>
      </c>
      <c r="L14" s="12" t="s">
        <v>26</v>
      </c>
      <c r="M14" s="19" t="s">
        <v>42</v>
      </c>
      <c r="N14" s="20" t="n">
        <v>0.312</v>
      </c>
    </row>
    <row r="15" customFormat="false" ht="21.75" hidden="false" customHeight="true" outlineLevel="0" collapsed="false">
      <c r="B15" s="21" t="s">
        <v>20</v>
      </c>
      <c r="C15" s="22" t="s">
        <v>21</v>
      </c>
      <c r="D15" s="21" t="s">
        <v>43</v>
      </c>
      <c r="E15" s="23" t="n">
        <v>245</v>
      </c>
      <c r="F15" s="21" t="s">
        <v>23</v>
      </c>
      <c r="G15" s="24" t="n">
        <f aca="false">IF($F15="","",IF($F15="BMF-Pauschale",Pauschale,IF(N15="","",N15)))</f>
        <v>0.34</v>
      </c>
      <c r="H15" s="21" t="s">
        <v>24</v>
      </c>
      <c r="I15" s="25" t="n">
        <f aca="false">IF(OR($E15="",$G15=""),"",$E15*$G15)</f>
        <v>83.3</v>
      </c>
      <c r="J15" s="26" t="s">
        <v>25</v>
      </c>
      <c r="K15" s="27" t="str">
        <f aca="false">IF($E15="","",IF($E15&gt;MaxKWh,"⚠ kWh prüfen",IF(AND($F15="Individueller Tarif",$G15&lt;&gt;""),IF($G15&gt;MaxPreis,"⚠ Preis hoch",IF($G15&lt;MinPreis,"⚠ Preis niedrig","OK")),"OK")))</f>
        <v>OK</v>
      </c>
      <c r="L15" s="21" t="s">
        <v>26</v>
      </c>
      <c r="M15" s="28" t="s">
        <v>44</v>
      </c>
      <c r="N15" s="20"/>
    </row>
    <row r="16" customFormat="false" ht="21.75" hidden="false" customHeight="true" outlineLevel="0" collapsed="false">
      <c r="B16" s="12" t="s">
        <v>28</v>
      </c>
      <c r="C16" s="13" t="s">
        <v>29</v>
      </c>
      <c r="D16" s="12" t="s">
        <v>43</v>
      </c>
      <c r="E16" s="14" t="n">
        <v>388</v>
      </c>
      <c r="F16" s="12" t="s">
        <v>30</v>
      </c>
      <c r="G16" s="15" t="n">
        <f aca="false">IF($F16="","",IF($F16="BMF-Pauschale",Pauschale,IF(N16="","",N16)))</f>
        <v>0.2871</v>
      </c>
      <c r="H16" s="12" t="s">
        <v>45</v>
      </c>
      <c r="I16" s="16" t="n">
        <f aca="false">IF(OR($E16="",$G16=""),"",$E16*$G16)</f>
        <v>111.3948</v>
      </c>
      <c r="J16" s="17" t="s">
        <v>25</v>
      </c>
      <c r="K16" s="18" t="str">
        <f aca="false">IF($E16="","",IF($E16&gt;MaxKWh,"⚠ kWh prüfen",IF(AND($F16="Individueller Tarif",$G16&lt;&gt;""),IF($G16&gt;MaxPreis,"⚠ Preis hoch",IF($G16&lt;MinPreis,"⚠ Preis niedrig","OK")),"OK")))</f>
        <v>OK</v>
      </c>
      <c r="L16" s="12" t="s">
        <v>26</v>
      </c>
      <c r="M16" s="19" t="s">
        <v>46</v>
      </c>
      <c r="N16" s="20" t="n">
        <v>0.2871</v>
      </c>
    </row>
    <row r="17" customFormat="false" ht="21.75" hidden="false" customHeight="true" outlineLevel="0" collapsed="false">
      <c r="B17" s="21" t="s">
        <v>33</v>
      </c>
      <c r="C17" s="22" t="s">
        <v>34</v>
      </c>
      <c r="D17" s="21" t="s">
        <v>43</v>
      </c>
      <c r="E17" s="23" t="n">
        <v>210</v>
      </c>
      <c r="F17" s="21" t="s">
        <v>23</v>
      </c>
      <c r="G17" s="24" t="n">
        <f aca="false">IF($F17="","",IF($F17="BMF-Pauschale",Pauschale,IF(N17="","",N17)))</f>
        <v>0.34</v>
      </c>
      <c r="H17" s="21" t="s">
        <v>24</v>
      </c>
      <c r="I17" s="25" t="n">
        <f aca="false">IF(OR($E17="",$G17=""),"",$E17*$G17)</f>
        <v>71.4</v>
      </c>
      <c r="J17" s="26" t="s">
        <v>25</v>
      </c>
      <c r="K17" s="27" t="str">
        <f aca="false">IF($E17="","",IF($E17&gt;MaxKWh,"⚠ kWh prüfen",IF(AND($F17="Individueller Tarif",$G17&lt;&gt;""),IF($G17&gt;MaxPreis,"⚠ Preis hoch",IF($G17&lt;MinPreis,"⚠ Preis niedrig","OK")),"OK")))</f>
        <v>OK</v>
      </c>
      <c r="L17" s="21" t="s">
        <v>26</v>
      </c>
      <c r="M17" s="28" t="s">
        <v>47</v>
      </c>
      <c r="N17" s="20"/>
    </row>
    <row r="18" customFormat="false" ht="21.75" hidden="false" customHeight="true" outlineLevel="0" collapsed="false">
      <c r="B18" s="12" t="s">
        <v>36</v>
      </c>
      <c r="C18" s="13" t="s">
        <v>37</v>
      </c>
      <c r="D18" s="12" t="s">
        <v>43</v>
      </c>
      <c r="E18" s="14" t="n">
        <v>178</v>
      </c>
      <c r="F18" s="12" t="s">
        <v>23</v>
      </c>
      <c r="G18" s="15" t="n">
        <f aca="false">IF($F18="","",IF($F18="BMF-Pauschale",Pauschale,IF(N18="","",N18)))</f>
        <v>0.34</v>
      </c>
      <c r="H18" s="12" t="s">
        <v>24</v>
      </c>
      <c r="I18" s="16" t="n">
        <f aca="false">IF(OR($E18="",$G18=""),"",$E18*$G18)</f>
        <v>60.52</v>
      </c>
      <c r="J18" s="17" t="s">
        <v>25</v>
      </c>
      <c r="K18" s="18" t="str">
        <f aca="false">IF($E18="","",IF($E18&gt;MaxKWh,"⚠ kWh prüfen",IF(AND($F18="Individueller Tarif",$G18&lt;&gt;""),IF($G18&gt;MaxPreis,"⚠ Preis hoch",IF($G18&lt;MinPreis,"⚠ Preis niedrig","OK")),"OK")))</f>
        <v>OK</v>
      </c>
      <c r="L18" s="12" t="s">
        <v>48</v>
      </c>
      <c r="M18" s="19" t="s">
        <v>24</v>
      </c>
      <c r="N18" s="20"/>
    </row>
    <row r="19" customFormat="false" ht="21.75" hidden="false" customHeight="true" outlineLevel="0" collapsed="false">
      <c r="B19" s="21" t="s">
        <v>39</v>
      </c>
      <c r="C19" s="22" t="s">
        <v>40</v>
      </c>
      <c r="D19" s="21" t="s">
        <v>43</v>
      </c>
      <c r="E19" s="23" t="n">
        <v>349</v>
      </c>
      <c r="F19" s="21" t="s">
        <v>30</v>
      </c>
      <c r="G19" s="24" t="n">
        <f aca="false">IF($F19="","",IF($F19="BMF-Pauschale",Pauschale,IF(N19="","",N19)))</f>
        <v>0.312</v>
      </c>
      <c r="H19" s="21" t="s">
        <v>49</v>
      </c>
      <c r="I19" s="25" t="n">
        <f aca="false">IF(OR($E19="",$G19=""),"",$E19*$G19)</f>
        <v>108.888</v>
      </c>
      <c r="J19" s="26" t="s">
        <v>25</v>
      </c>
      <c r="K19" s="27" t="str">
        <f aca="false">IF($E19="","",IF($E19&gt;MaxKWh,"⚠ kWh prüfen",IF(AND($F19="Individueller Tarif",$G19&lt;&gt;""),IF($G19&gt;MaxPreis,"⚠ Preis hoch",IF($G19&lt;MinPreis,"⚠ Preis niedrig","OK")),"OK")))</f>
        <v>OK</v>
      </c>
      <c r="L19" s="21" t="s">
        <v>48</v>
      </c>
      <c r="M19" s="28" t="s">
        <v>24</v>
      </c>
      <c r="N19" s="20" t="n">
        <v>0.312</v>
      </c>
    </row>
    <row r="20" customFormat="false" ht="21.75" hidden="false" customHeight="true" outlineLevel="0" collapsed="false">
      <c r="B20" s="12" t="s">
        <v>20</v>
      </c>
      <c r="C20" s="13" t="s">
        <v>21</v>
      </c>
      <c r="D20" s="12" t="s">
        <v>50</v>
      </c>
      <c r="E20" s="14" t="n">
        <v>287</v>
      </c>
      <c r="F20" s="12" t="s">
        <v>23</v>
      </c>
      <c r="G20" s="15" t="n">
        <f aca="false">IF($F20="","",IF($F20="BMF-Pauschale",Pauschale,IF(N20="","",N20)))</f>
        <v>0.34</v>
      </c>
      <c r="H20" s="12" t="s">
        <v>24</v>
      </c>
      <c r="I20" s="16" t="n">
        <f aca="false">IF(OR($E20="",$G20=""),"",$E20*$G20)</f>
        <v>97.58</v>
      </c>
      <c r="J20" s="17" t="s">
        <v>25</v>
      </c>
      <c r="K20" s="18" t="str">
        <f aca="false">IF($E20="","",IF($E20&gt;MaxKWh,"⚠ kWh prüfen",IF(AND($F20="Individueller Tarif",$G20&lt;&gt;""),IF($G20&gt;MaxPreis,"⚠ Preis hoch",IF($G20&lt;MinPreis,"⚠ Preis niedrig","OK")),"OK")))</f>
        <v>OK</v>
      </c>
      <c r="L20" s="12" t="s">
        <v>51</v>
      </c>
      <c r="M20" s="19" t="s">
        <v>24</v>
      </c>
      <c r="N20" s="20"/>
    </row>
    <row r="21" customFormat="false" ht="21.75" hidden="false" customHeight="true" outlineLevel="0" collapsed="false">
      <c r="B21" s="21" t="s">
        <v>28</v>
      </c>
      <c r="C21" s="22" t="s">
        <v>29</v>
      </c>
      <c r="D21" s="21" t="s">
        <v>50</v>
      </c>
      <c r="E21" s="23" t="n">
        <v>412</v>
      </c>
      <c r="F21" s="21" t="s">
        <v>30</v>
      </c>
      <c r="G21" s="24" t="n">
        <f aca="false">IF($F21="","",IF($F21="BMF-Pauschale",Pauschale,IF(N21="","",N21)))</f>
        <v>0.2871</v>
      </c>
      <c r="H21" s="21" t="s">
        <v>52</v>
      </c>
      <c r="I21" s="25" t="n">
        <f aca="false">IF(OR($E21="",$G21=""),"",$E21*$G21)</f>
        <v>118.2852</v>
      </c>
      <c r="J21" s="26" t="s">
        <v>25</v>
      </c>
      <c r="K21" s="27" t="str">
        <f aca="false">IF($E21="","",IF($E21&gt;MaxKWh,"⚠ kWh prüfen",IF(AND($F21="Individueller Tarif",$G21&lt;&gt;""),IF($G21&gt;MaxPreis,"⚠ Preis hoch",IF($G21&lt;MinPreis,"⚠ Preis niedrig","OK")),"OK")))</f>
        <v>OK</v>
      </c>
      <c r="L21" s="21" t="s">
        <v>51</v>
      </c>
      <c r="M21" s="28" t="s">
        <v>24</v>
      </c>
      <c r="N21" s="20" t="n">
        <v>0.2871</v>
      </c>
    </row>
    <row r="22" customFormat="false" ht="21.75" hidden="false" customHeight="true" outlineLevel="0" collapsed="false">
      <c r="B22" s="12"/>
      <c r="C22" s="12"/>
      <c r="D22" s="12"/>
      <c r="E22" s="14"/>
      <c r="F22" s="12"/>
      <c r="G22" s="15" t="str">
        <f aca="false">IF($F22="","",IF($F22="BMF-Pauschale",Pauschale,IF(N22="","",N22)))</f>
        <v/>
      </c>
      <c r="H22" s="12"/>
      <c r="I22" s="16" t="str">
        <f aca="false">IF(OR($E22="",$G22=""),"",$E22*$G22)</f>
        <v/>
      </c>
      <c r="J22" s="12"/>
      <c r="K22" s="18" t="str">
        <f aca="false">IF($E22="","",IF($E22&gt;MaxKWh,"⚠ kWh prüfen",IF(AND($F22="Individueller Tarif",$G22&lt;&gt;""),IF($G22&gt;MaxPreis,"⚠ Preis hoch",IF($G22&lt;MinPreis,"⚠ Preis niedrig","OK")),"OK")))</f>
        <v/>
      </c>
      <c r="L22" s="12"/>
      <c r="M22" s="12"/>
      <c r="N22" s="20"/>
    </row>
    <row r="23" customFormat="false" ht="21.75" hidden="false" customHeight="true" outlineLevel="0" collapsed="false">
      <c r="B23" s="21"/>
      <c r="C23" s="21"/>
      <c r="D23" s="21"/>
      <c r="E23" s="23"/>
      <c r="F23" s="21"/>
      <c r="G23" s="24" t="str">
        <f aca="false">IF($F23="","",IF($F23="BMF-Pauschale",Pauschale,IF(N23="","",N23)))</f>
        <v/>
      </c>
      <c r="H23" s="21"/>
      <c r="I23" s="25" t="str">
        <f aca="false">IF(OR($E23="",$G23=""),"",$E23*$G23)</f>
        <v/>
      </c>
      <c r="J23" s="21"/>
      <c r="K23" s="27" t="str">
        <f aca="false">IF($E23="","",IF($E23&gt;MaxKWh,"⚠ kWh prüfen",IF(AND($F23="Individueller Tarif",$G23&lt;&gt;""),IF($G23&gt;MaxPreis,"⚠ Preis hoch",IF($G23&lt;MinPreis,"⚠ Preis niedrig","OK")),"OK")))</f>
        <v/>
      </c>
      <c r="L23" s="21"/>
      <c r="M23" s="21"/>
      <c r="N23" s="20"/>
    </row>
    <row r="24" customFormat="false" ht="21.75" hidden="false" customHeight="true" outlineLevel="0" collapsed="false">
      <c r="B24" s="12"/>
      <c r="C24" s="12"/>
      <c r="D24" s="12"/>
      <c r="E24" s="14"/>
      <c r="F24" s="12"/>
      <c r="G24" s="15" t="str">
        <f aca="false">IF($F24="","",IF($F24="BMF-Pauschale",Pauschale,IF(N24="","",N24)))</f>
        <v/>
      </c>
      <c r="H24" s="12"/>
      <c r="I24" s="16" t="str">
        <f aca="false">IF(OR($E24="",$G24=""),"",$E24*$G24)</f>
        <v/>
      </c>
      <c r="J24" s="12"/>
      <c r="K24" s="18" t="str">
        <f aca="false">IF($E24="","",IF($E24&gt;MaxKWh,"⚠ kWh prüfen",IF(AND($F24="Individueller Tarif",$G24&lt;&gt;""),IF($G24&gt;MaxPreis,"⚠ Preis hoch",IF($G24&lt;MinPreis,"⚠ Preis niedrig","OK")),"OK")))</f>
        <v/>
      </c>
      <c r="L24" s="12"/>
      <c r="M24" s="12"/>
      <c r="N24" s="20"/>
    </row>
    <row r="25" customFormat="false" ht="21.75" hidden="false" customHeight="true" outlineLevel="0" collapsed="false">
      <c r="B25" s="21"/>
      <c r="C25" s="21"/>
      <c r="D25" s="21"/>
      <c r="E25" s="23"/>
      <c r="F25" s="21"/>
      <c r="G25" s="24" t="str">
        <f aca="false">IF($F25="","",IF($F25="BMF-Pauschale",Pauschale,IF(N25="","",N25)))</f>
        <v/>
      </c>
      <c r="H25" s="21"/>
      <c r="I25" s="25" t="str">
        <f aca="false">IF(OR($E25="",$G25=""),"",$E25*$G25)</f>
        <v/>
      </c>
      <c r="J25" s="21"/>
      <c r="K25" s="27" t="str">
        <f aca="false">IF($E25="","",IF($E25&gt;MaxKWh,"⚠ kWh prüfen",IF(AND($F25="Individueller Tarif",$G25&lt;&gt;""),IF($G25&gt;MaxPreis,"⚠ Preis hoch",IF($G25&lt;MinPreis,"⚠ Preis niedrig","OK")),"OK")))</f>
        <v/>
      </c>
      <c r="L25" s="21"/>
      <c r="M25" s="21"/>
      <c r="N25" s="20"/>
    </row>
    <row r="26" customFormat="false" ht="21.75" hidden="false" customHeight="true" outlineLevel="0" collapsed="false">
      <c r="B26" s="12"/>
      <c r="C26" s="12"/>
      <c r="D26" s="12"/>
      <c r="E26" s="14"/>
      <c r="F26" s="12"/>
      <c r="G26" s="15" t="str">
        <f aca="false">IF($F26="","",IF($F26="BMF-Pauschale",Pauschale,IF(N26="","",N26)))</f>
        <v/>
      </c>
      <c r="H26" s="12"/>
      <c r="I26" s="16" t="str">
        <f aca="false">IF(OR($E26="",$G26=""),"",$E26*$G26)</f>
        <v/>
      </c>
      <c r="J26" s="12"/>
      <c r="K26" s="18" t="str">
        <f aca="false">IF($E26="","",IF($E26&gt;MaxKWh,"⚠ kWh prüfen",IF(AND($F26="Individueller Tarif",$G26&lt;&gt;""),IF($G26&gt;MaxPreis,"⚠ Preis hoch",IF($G26&lt;MinPreis,"⚠ Preis niedrig","OK")),"OK")))</f>
        <v/>
      </c>
      <c r="L26" s="12"/>
      <c r="M26" s="12"/>
      <c r="N26" s="20"/>
    </row>
    <row r="27" customFormat="false" ht="21.75" hidden="false" customHeight="true" outlineLevel="0" collapsed="false">
      <c r="B27" s="21"/>
      <c r="C27" s="21"/>
      <c r="D27" s="21"/>
      <c r="E27" s="23"/>
      <c r="F27" s="21"/>
      <c r="G27" s="24" t="str">
        <f aca="false">IF($F27="","",IF($F27="BMF-Pauschale",Pauschale,IF(N27="","",N27)))</f>
        <v/>
      </c>
      <c r="H27" s="21"/>
      <c r="I27" s="25" t="str">
        <f aca="false">IF(OR($E27="",$G27=""),"",$E27*$G27)</f>
        <v/>
      </c>
      <c r="J27" s="21"/>
      <c r="K27" s="27" t="str">
        <f aca="false">IF($E27="","",IF($E27&gt;MaxKWh,"⚠ kWh prüfen",IF(AND($F27="Individueller Tarif",$G27&lt;&gt;""),IF($G27&gt;MaxPreis,"⚠ Preis hoch",IF($G27&lt;MinPreis,"⚠ Preis niedrig","OK")),"OK")))</f>
        <v/>
      </c>
      <c r="L27" s="21"/>
      <c r="M27" s="21"/>
      <c r="N27" s="20"/>
    </row>
    <row r="28" customFormat="false" ht="21.75" hidden="false" customHeight="true" outlineLevel="0" collapsed="false">
      <c r="B28" s="12"/>
      <c r="C28" s="12"/>
      <c r="D28" s="12"/>
      <c r="E28" s="14"/>
      <c r="F28" s="12"/>
      <c r="G28" s="15" t="str">
        <f aca="false">IF($F28="","",IF($F28="BMF-Pauschale",Pauschale,IF(N28="","",N28)))</f>
        <v/>
      </c>
      <c r="H28" s="12"/>
      <c r="I28" s="16" t="str">
        <f aca="false">IF(OR($E28="",$G28=""),"",$E28*$G28)</f>
        <v/>
      </c>
      <c r="J28" s="12"/>
      <c r="K28" s="18" t="str">
        <f aca="false">IF($E28="","",IF($E28&gt;MaxKWh,"⚠ kWh prüfen",IF(AND($F28="Individueller Tarif",$G28&lt;&gt;""),IF($G28&gt;MaxPreis,"⚠ Preis hoch",IF($G28&lt;MinPreis,"⚠ Preis niedrig","OK")),"OK")))</f>
        <v/>
      </c>
      <c r="L28" s="12"/>
      <c r="M28" s="12"/>
      <c r="N28" s="20"/>
    </row>
    <row r="29" customFormat="false" ht="21.75" hidden="false" customHeight="true" outlineLevel="0" collapsed="false">
      <c r="B29" s="21"/>
      <c r="C29" s="21"/>
      <c r="D29" s="21"/>
      <c r="E29" s="23"/>
      <c r="F29" s="21"/>
      <c r="G29" s="24" t="str">
        <f aca="false">IF($F29="","",IF($F29="BMF-Pauschale",Pauschale,IF(N29="","",N29)))</f>
        <v/>
      </c>
      <c r="H29" s="21"/>
      <c r="I29" s="25" t="str">
        <f aca="false">IF(OR($E29="",$G29=""),"",$E29*$G29)</f>
        <v/>
      </c>
      <c r="J29" s="21"/>
      <c r="K29" s="27" t="str">
        <f aca="false">IF($E29="","",IF($E29&gt;MaxKWh,"⚠ kWh prüfen",IF(AND($F29="Individueller Tarif",$G29&lt;&gt;""),IF($G29&gt;MaxPreis,"⚠ Preis hoch",IF($G29&lt;MinPreis,"⚠ Preis niedrig","OK")),"OK")))</f>
        <v/>
      </c>
      <c r="L29" s="21"/>
      <c r="M29" s="21"/>
      <c r="N29" s="20"/>
    </row>
    <row r="30" customFormat="false" ht="25.5" hidden="false" customHeight="true" outlineLevel="0" collapsed="false">
      <c r="B30" s="29" t="s">
        <v>53</v>
      </c>
      <c r="C30" s="29"/>
      <c r="D30" s="29"/>
      <c r="E30" s="30" t="n">
        <f aca="false">SUM(E10:E29)</f>
        <v>3409</v>
      </c>
      <c r="F30" s="31"/>
      <c r="G30" s="31"/>
      <c r="H30" s="31"/>
      <c r="I30" s="32" t="n">
        <f aca="false">SUM(I10:I29)</f>
        <v>1076.7391</v>
      </c>
      <c r="J30" s="31"/>
      <c r="K30" s="31"/>
      <c r="L30" s="31"/>
      <c r="M30" s="31"/>
    </row>
    <row r="32" customFormat="false" ht="21.75" hidden="false" customHeight="true" outlineLevel="0" collapsed="false">
      <c r="B32" s="33" t="s">
        <v>54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</row>
    <row r="33" customFormat="false" ht="24" hidden="false" customHeight="true" outlineLevel="0" collapsed="false">
      <c r="B33" s="34" t="s">
        <v>55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customFormat="false" ht="24" hidden="false" customHeight="true" outlineLevel="0" collapsed="false">
      <c r="B34" s="34" t="s">
        <v>56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customFormat="false" ht="24" hidden="false" customHeight="true" outlineLevel="0" collapsed="false">
      <c r="B35" s="34" t="s">
        <v>57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customFormat="false" ht="24" hidden="false" customHeight="true" outlineLevel="0" collapsed="false">
      <c r="B36" s="34" t="s">
        <v>58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</sheetData>
  <mergeCells count="19">
    <mergeCell ref="B2:M2"/>
    <mergeCell ref="B3:I3"/>
    <mergeCell ref="J3:K3"/>
    <mergeCell ref="L3:M3"/>
    <mergeCell ref="B5:D5"/>
    <mergeCell ref="E5:G5"/>
    <mergeCell ref="H5:J5"/>
    <mergeCell ref="K5:M5"/>
    <mergeCell ref="B6:D6"/>
    <mergeCell ref="E6:G6"/>
    <mergeCell ref="H6:J6"/>
    <mergeCell ref="K6:M6"/>
    <mergeCell ref="B8:M8"/>
    <mergeCell ref="B30:D30"/>
    <mergeCell ref="B32:M32"/>
    <mergeCell ref="B33:M33"/>
    <mergeCell ref="B34:M34"/>
    <mergeCell ref="B35:M35"/>
    <mergeCell ref="B36:M36"/>
  </mergeCells>
  <conditionalFormatting sqref="K10:K29">
    <cfRule type="expression" priority="2" aboveAverage="0" equalAverage="0" bottom="0" percent="0" rank="0" text="" dxfId="0">
      <formula>ISNUMBER(SEARCH("⚠",K10))</formula>
    </cfRule>
    <cfRule type="expression" priority="3" aboveAverage="0" equalAverage="0" bottom="0" percent="0" rank="0" text="" dxfId="1">
      <formula>EXACT(K10,"OK")</formula>
    </cfRule>
  </conditionalFormatting>
  <conditionalFormatting sqref="L10:L29">
    <cfRule type="expression" priority="4" aboveAverage="0" equalAverage="0" bottom="0" percent="0" rank="0" text="" dxfId="2">
      <formula>EXACT(L10,"Ausgezahlt")</formula>
    </cfRule>
    <cfRule type="expression" priority="5" aboveAverage="0" equalAverage="0" bottom="0" percent="0" rank="0" text="" dxfId="3">
      <formula>EXACT(L10,"Offen")</formula>
    </cfRule>
  </conditionalFormatting>
  <dataValidations count="5">
    <dataValidation allowBlank="true" errorStyle="stop" operator="between" showDropDown="false" showErrorMessage="false" showInputMessage="false" sqref="F10:F29" type="list">
      <formula1>Liste_Tarif</formula1>
      <formula2>0</formula2>
    </dataValidation>
    <dataValidation allowBlank="true" errorStyle="stop" operator="between" showDropDown="false" showErrorMessage="false" showInputMessage="false" sqref="L10:L29" type="list">
      <formula1>Liste_Status</formula1>
      <formula2>0</formula2>
    </dataValidation>
    <dataValidation allowBlank="true" errorStyle="stop" operator="between" showDropDown="false" showErrorMessage="false" showInputMessage="false" sqref="J10:J29" type="list">
      <formula1>Liste_Kat</formula1>
      <formula2>0</formula2>
    </dataValidation>
    <dataValidation allowBlank="true" errorStyle="stop" operator="between" showDropDown="false" showErrorMessage="false" showInputMessage="false" sqref="C10:C29" type="list">
      <formula1>Liste_Fahrer</formula1>
      <formula2>0</formula2>
    </dataValidation>
    <dataValidation allowBlank="true" error="Bitte einen Wert zwischen 0 und 9999 eingeben." errorStyle="stop" errorTitle="Ungültige kWh" operator="between" showDropDown="false" showErrorMessage="true" showInputMessage="false" sqref="E10:E29" type="decimal">
      <formula1>0</formula1>
      <formula2>9999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8B84"/>
    <pageSetUpPr fitToPage="true"/>
  </sheetPr>
  <dimension ref="B2:F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4"/>
    <col collapsed="false" customWidth="true" hidden="false" outlineLevel="0" max="6" min="3" style="0" width="16"/>
    <col collapsed="false" customWidth="true" hidden="false" outlineLevel="0" max="7" min="7" style="0" width="3"/>
  </cols>
  <sheetData>
    <row r="2" customFormat="false" ht="30" hidden="false" customHeight="true" outlineLevel="0" collapsed="false">
      <c r="B2" s="35" t="s">
        <v>59</v>
      </c>
      <c r="C2" s="35"/>
      <c r="D2" s="35"/>
      <c r="E2" s="35"/>
      <c r="F2" s="35"/>
    </row>
    <row r="3" customFormat="false" ht="15" hidden="false" customHeight="false" outlineLevel="0" collapsed="false">
      <c r="B3" s="36" t="str">
        <f aca="false">"Automatische Auswertung der Erfassung · Abrechnungsjahr " &amp; TEXT(Jahr,"0")</f>
        <v>Automatische Auswertung der Erfassung · Abrechnungsjahr 2026</v>
      </c>
      <c r="C3" s="36"/>
      <c r="D3" s="36"/>
      <c r="E3" s="36"/>
      <c r="F3" s="36"/>
    </row>
    <row r="5" customFormat="false" ht="21.75" hidden="false" customHeight="true" outlineLevel="0" collapsed="false">
      <c r="B5" s="33" t="s">
        <v>60</v>
      </c>
      <c r="C5" s="33"/>
      <c r="D5" s="33"/>
      <c r="E5" s="33"/>
      <c r="F5" s="33"/>
    </row>
    <row r="6" customFormat="false" ht="21.75" hidden="false" customHeight="true" outlineLevel="0" collapsed="false">
      <c r="B6" s="37" t="s">
        <v>9</v>
      </c>
      <c r="C6" s="37" t="s">
        <v>61</v>
      </c>
      <c r="D6" s="37" t="s">
        <v>3</v>
      </c>
      <c r="E6" s="37" t="s">
        <v>14</v>
      </c>
      <c r="F6" s="37" t="s">
        <v>62</v>
      </c>
    </row>
    <row r="7" customFormat="false" ht="19.5" hidden="false" customHeight="true" outlineLevel="0" collapsed="false">
      <c r="B7" s="12" t="s">
        <v>22</v>
      </c>
      <c r="C7" s="38" t="n">
        <f aca="false">COUNTIFS('Ladestrom-Erfassung'!$D$10:$D$29,$B7)</f>
        <v>5</v>
      </c>
      <c r="D7" s="39" t="n">
        <f aca="false">SUMIFS('Ladestrom-Erfassung'!$E$10:$E$29,'Ladestrom-Erfassung'!$D$10:$D$29,$B7)</f>
        <v>1340</v>
      </c>
      <c r="E7" s="16" t="n">
        <f aca="false">SUMIFS('Ladestrom-Erfassung'!$I$10:$I$29,'Ladestrom-Erfassung'!$D$10:$D$29,$B7)</f>
        <v>425.3711</v>
      </c>
      <c r="F7" s="15" t="n">
        <f aca="false">IF(D7=0,"",E7/D7)</f>
        <v>0.317441119402985</v>
      </c>
    </row>
    <row r="8" customFormat="false" ht="19.5" hidden="false" customHeight="true" outlineLevel="0" collapsed="false">
      <c r="B8" s="21" t="s">
        <v>43</v>
      </c>
      <c r="C8" s="40" t="n">
        <f aca="false">COUNTIFS('Ladestrom-Erfassung'!$D$10:$D$29,$B8)</f>
        <v>5</v>
      </c>
      <c r="D8" s="41" t="n">
        <f aca="false">SUMIFS('Ladestrom-Erfassung'!$E$10:$E$29,'Ladestrom-Erfassung'!$D$10:$D$29,$B8)</f>
        <v>1370</v>
      </c>
      <c r="E8" s="25" t="n">
        <f aca="false">SUMIFS('Ladestrom-Erfassung'!$I$10:$I$29,'Ladestrom-Erfassung'!$D$10:$D$29,$B8)</f>
        <v>435.5028</v>
      </c>
      <c r="F8" s="24" t="n">
        <f aca="false">IF(D8=0,"",E8/D8)</f>
        <v>0.317885255474453</v>
      </c>
    </row>
    <row r="9" customFormat="false" ht="19.5" hidden="false" customHeight="true" outlineLevel="0" collapsed="false">
      <c r="B9" s="12" t="s">
        <v>50</v>
      </c>
      <c r="C9" s="38" t="n">
        <f aca="false">COUNTIFS('Ladestrom-Erfassung'!$D$10:$D$29,$B9)</f>
        <v>2</v>
      </c>
      <c r="D9" s="39" t="n">
        <f aca="false">SUMIFS('Ladestrom-Erfassung'!$E$10:$E$29,'Ladestrom-Erfassung'!$D$10:$D$29,$B9)</f>
        <v>699</v>
      </c>
      <c r="E9" s="16" t="n">
        <f aca="false">SUMIFS('Ladestrom-Erfassung'!$I$10:$I$29,'Ladestrom-Erfassung'!$D$10:$D$29,$B9)</f>
        <v>215.8652</v>
      </c>
      <c r="F9" s="15" t="n">
        <f aca="false">IF(D9=0,"",E9/D9)</f>
        <v>0.308820028612303</v>
      </c>
    </row>
    <row r="10" customFormat="false" ht="19.5" hidden="false" customHeight="true" outlineLevel="0" collapsed="false">
      <c r="B10" s="21" t="s">
        <v>63</v>
      </c>
      <c r="C10" s="40" t="n">
        <f aca="false">COUNTIFS('Ladestrom-Erfassung'!$D$10:$D$29,$B10)</f>
        <v>0</v>
      </c>
      <c r="D10" s="41" t="n">
        <f aca="false">SUMIFS('Ladestrom-Erfassung'!$E$10:$E$29,'Ladestrom-Erfassung'!$D$10:$D$29,$B10)</f>
        <v>0</v>
      </c>
      <c r="E10" s="25" t="n">
        <f aca="false">SUMIFS('Ladestrom-Erfassung'!$I$10:$I$29,'Ladestrom-Erfassung'!$D$10:$D$29,$B10)</f>
        <v>0</v>
      </c>
      <c r="F10" s="24" t="str">
        <f aca="false">IF(D10=0,"",E10/D10)</f>
        <v/>
      </c>
    </row>
    <row r="11" customFormat="false" ht="19.5" hidden="false" customHeight="true" outlineLevel="0" collapsed="false">
      <c r="B11" s="12" t="s">
        <v>64</v>
      </c>
      <c r="C11" s="38" t="n">
        <f aca="false">COUNTIFS('Ladestrom-Erfassung'!$D$10:$D$29,$B11)</f>
        <v>0</v>
      </c>
      <c r="D11" s="39" t="n">
        <f aca="false">SUMIFS('Ladestrom-Erfassung'!$E$10:$E$29,'Ladestrom-Erfassung'!$D$10:$D$29,$B11)</f>
        <v>0</v>
      </c>
      <c r="E11" s="16" t="n">
        <f aca="false">SUMIFS('Ladestrom-Erfassung'!$I$10:$I$29,'Ladestrom-Erfassung'!$D$10:$D$29,$B11)</f>
        <v>0</v>
      </c>
      <c r="F11" s="15" t="str">
        <f aca="false">IF(D11=0,"",E11/D11)</f>
        <v/>
      </c>
    </row>
    <row r="12" customFormat="false" ht="19.5" hidden="false" customHeight="true" outlineLevel="0" collapsed="false">
      <c r="B12" s="21" t="s">
        <v>65</v>
      </c>
      <c r="C12" s="40" t="n">
        <f aca="false">COUNTIFS('Ladestrom-Erfassung'!$D$10:$D$29,$B12)</f>
        <v>0</v>
      </c>
      <c r="D12" s="41" t="n">
        <f aca="false">SUMIFS('Ladestrom-Erfassung'!$E$10:$E$29,'Ladestrom-Erfassung'!$D$10:$D$29,$B12)</f>
        <v>0</v>
      </c>
      <c r="E12" s="25" t="n">
        <f aca="false">SUMIFS('Ladestrom-Erfassung'!$I$10:$I$29,'Ladestrom-Erfassung'!$D$10:$D$29,$B12)</f>
        <v>0</v>
      </c>
      <c r="F12" s="24" t="str">
        <f aca="false">IF(D12=0,"",E12/D12)</f>
        <v/>
      </c>
    </row>
    <row r="13" customFormat="false" ht="24" hidden="false" customHeight="true" outlineLevel="0" collapsed="false">
      <c r="B13" s="42" t="s">
        <v>66</v>
      </c>
      <c r="C13" s="43" t="n">
        <f aca="false">SUM(C7:C12)</f>
        <v>12</v>
      </c>
      <c r="D13" s="44" t="n">
        <f aca="false">SUM(D7:D12)</f>
        <v>3409</v>
      </c>
      <c r="E13" s="32" t="n">
        <f aca="false">SUM(E7:E12)</f>
        <v>1076.7391</v>
      </c>
      <c r="F13" s="45" t="n">
        <f aca="false">IF(D13=0,"",E13/D13)</f>
        <v>0.315851892050455</v>
      </c>
    </row>
    <row r="16" customFormat="false" ht="21.75" hidden="false" customHeight="true" outlineLevel="0" collapsed="false">
      <c r="B16" s="33" t="s">
        <v>67</v>
      </c>
      <c r="C16" s="33"/>
      <c r="D16" s="33"/>
      <c r="E16" s="33"/>
      <c r="F16" s="33"/>
    </row>
    <row r="17" customFormat="false" ht="21.75" hidden="false" customHeight="true" outlineLevel="0" collapsed="false">
      <c r="B17" s="37" t="s">
        <v>8</v>
      </c>
      <c r="C17" s="37" t="s">
        <v>61</v>
      </c>
      <c r="D17" s="37" t="s">
        <v>3</v>
      </c>
      <c r="E17" s="37" t="s">
        <v>14</v>
      </c>
      <c r="F17" s="37" t="s">
        <v>68</v>
      </c>
    </row>
    <row r="18" customFormat="false" ht="19.5" hidden="false" customHeight="true" outlineLevel="0" collapsed="false">
      <c r="B18" s="13" t="s">
        <v>21</v>
      </c>
      <c r="C18" s="38" t="n">
        <f aca="false">COUNTIFS('Ladestrom-Erfassung'!$C$10:$C$29,$B18)</f>
        <v>3</v>
      </c>
      <c r="D18" s="39" t="n">
        <f aca="false">SUMIFS('Ladestrom-Erfassung'!$E$10:$E$29,'Ladestrom-Erfassung'!$C$10:$C$29,$B18)</f>
        <v>800</v>
      </c>
      <c r="E18" s="16" t="n">
        <f aca="false">SUMIFS('Ladestrom-Erfassung'!$I$10:$I$29,'Ladestrom-Erfassung'!$C$10:$C$29,$B18)</f>
        <v>272</v>
      </c>
      <c r="F18" s="39" t="n">
        <f aca="false">IF(C18=0,"",D18/C18)</f>
        <v>266.666666666667</v>
      </c>
    </row>
    <row r="19" customFormat="false" ht="19.5" hidden="false" customHeight="true" outlineLevel="0" collapsed="false">
      <c r="B19" s="22" t="s">
        <v>29</v>
      </c>
      <c r="C19" s="40" t="n">
        <f aca="false">COUNTIFS('Ladestrom-Erfassung'!$C$10:$C$29,$B19)</f>
        <v>3</v>
      </c>
      <c r="D19" s="41" t="n">
        <f aca="false">SUMIFS('Ladestrom-Erfassung'!$E$10:$E$29,'Ladestrom-Erfassung'!$C$10:$C$29,$B19)</f>
        <v>1201</v>
      </c>
      <c r="E19" s="25" t="n">
        <f aca="false">SUMIFS('Ladestrom-Erfassung'!$I$10:$I$29,'Ladestrom-Erfassung'!$C$10:$C$29,$B19)</f>
        <v>344.8071</v>
      </c>
      <c r="F19" s="41" t="n">
        <f aca="false">IF(C19=0,"",D19/C19)</f>
        <v>400.333333333333</v>
      </c>
    </row>
    <row r="20" customFormat="false" ht="19.5" hidden="false" customHeight="true" outlineLevel="0" collapsed="false">
      <c r="B20" s="13" t="s">
        <v>34</v>
      </c>
      <c r="C20" s="38" t="n">
        <f aca="false">COUNTIFS('Ladestrom-Erfassung'!$C$10:$C$29,$B20)</f>
        <v>2</v>
      </c>
      <c r="D20" s="39" t="n">
        <f aca="false">SUMIFS('Ladestrom-Erfassung'!$E$10:$E$29,'Ladestrom-Erfassung'!$C$10:$C$29,$B20)</f>
        <v>403</v>
      </c>
      <c r="E20" s="16" t="n">
        <f aca="false">SUMIFS('Ladestrom-Erfassung'!$I$10:$I$29,'Ladestrom-Erfassung'!$C$10:$C$29,$B20)</f>
        <v>137.02</v>
      </c>
      <c r="F20" s="39" t="n">
        <f aca="false">IF(C20=0,"",D20/C20)</f>
        <v>201.5</v>
      </c>
    </row>
    <row r="21" customFormat="false" ht="19.5" hidden="false" customHeight="true" outlineLevel="0" collapsed="false">
      <c r="B21" s="22" t="s">
        <v>37</v>
      </c>
      <c r="C21" s="40" t="n">
        <f aca="false">COUNTIFS('Ladestrom-Erfassung'!$C$10:$C$29,$B21)</f>
        <v>2</v>
      </c>
      <c r="D21" s="41" t="n">
        <f aca="false">SUMIFS('Ladestrom-Erfassung'!$E$10:$E$29,'Ladestrom-Erfassung'!$C$10:$C$29,$B21)</f>
        <v>334</v>
      </c>
      <c r="E21" s="25" t="n">
        <f aca="false">SUMIFS('Ladestrom-Erfassung'!$I$10:$I$29,'Ladestrom-Erfassung'!$C$10:$C$29,$B21)</f>
        <v>113.56</v>
      </c>
      <c r="F21" s="41" t="n">
        <f aca="false">IF(C21=0,"",D21/C21)</f>
        <v>167</v>
      </c>
    </row>
    <row r="22" customFormat="false" ht="19.5" hidden="false" customHeight="true" outlineLevel="0" collapsed="false">
      <c r="B22" s="13" t="s">
        <v>40</v>
      </c>
      <c r="C22" s="38" t="n">
        <f aca="false">COUNTIFS('Ladestrom-Erfassung'!$C$10:$C$29,$B22)</f>
        <v>2</v>
      </c>
      <c r="D22" s="39" t="n">
        <f aca="false">SUMIFS('Ladestrom-Erfassung'!$E$10:$E$29,'Ladestrom-Erfassung'!$C$10:$C$29,$B22)</f>
        <v>671</v>
      </c>
      <c r="E22" s="16" t="n">
        <f aca="false">SUMIFS('Ladestrom-Erfassung'!$I$10:$I$29,'Ladestrom-Erfassung'!$C$10:$C$29,$B22)</f>
        <v>209.352</v>
      </c>
      <c r="F22" s="39" t="n">
        <f aca="false">IF(C22=0,"",D22/C22)</f>
        <v>335.5</v>
      </c>
    </row>
    <row r="23" customFormat="false" ht="24" hidden="false" customHeight="true" outlineLevel="0" collapsed="false">
      <c r="B23" s="46" t="s">
        <v>66</v>
      </c>
      <c r="C23" s="43" t="n">
        <f aca="false">SUM(C18:C22)</f>
        <v>12</v>
      </c>
      <c r="D23" s="44" t="n">
        <f aca="false">SUM(D18:D22)</f>
        <v>3409</v>
      </c>
      <c r="E23" s="32" t="n">
        <f aca="false">SUM(E18:E22)</f>
        <v>1076.7391</v>
      </c>
      <c r="F23" s="42"/>
    </row>
  </sheetData>
  <mergeCells count="4">
    <mergeCell ref="B2:F2"/>
    <mergeCell ref="B3:F3"/>
    <mergeCell ref="B5:F5"/>
    <mergeCell ref="B16:F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820A"/>
    <pageSetUpPr fitToPage="true"/>
  </sheetPr>
  <dimension ref="B2:E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4" min="4" style="0" width="22"/>
    <col collapsed="false" customWidth="true" hidden="false" outlineLevel="0" max="5" min="5" style="0" width="34"/>
    <col collapsed="false" customWidth="true" hidden="false" outlineLevel="0" max="6" min="6" style="0" width="4"/>
  </cols>
  <sheetData>
    <row r="2" customFormat="false" ht="30" hidden="false" customHeight="true" outlineLevel="0" collapsed="false">
      <c r="B2" s="35" t="s">
        <v>69</v>
      </c>
      <c r="C2" s="35"/>
      <c r="D2" s="35"/>
      <c r="E2" s="35"/>
    </row>
    <row r="3" customFormat="false" ht="19.5" hidden="false" customHeight="true" outlineLevel="0" collapsed="false">
      <c r="B3" s="36" t="s">
        <v>70</v>
      </c>
      <c r="C3" s="36"/>
      <c r="D3" s="36"/>
      <c r="E3" s="36"/>
    </row>
    <row r="5" customFormat="false" ht="21.75" hidden="false" customHeight="true" outlineLevel="0" collapsed="false">
      <c r="B5" s="33" t="s">
        <v>71</v>
      </c>
      <c r="C5" s="33"/>
      <c r="D5" s="33"/>
      <c r="E5" s="33"/>
    </row>
    <row r="6" customFormat="false" ht="21.75" hidden="false" customHeight="true" outlineLevel="0" collapsed="false">
      <c r="B6" s="47" t="s">
        <v>72</v>
      </c>
      <c r="C6" s="48" t="n">
        <v>2026</v>
      </c>
      <c r="D6" s="49" t="s">
        <v>73</v>
      </c>
      <c r="E6" s="49"/>
    </row>
    <row r="7" customFormat="false" ht="21.75" hidden="false" customHeight="true" outlineLevel="0" collapsed="false">
      <c r="B7" s="47" t="s">
        <v>74</v>
      </c>
      <c r="C7" s="50" t="n">
        <v>0.34</v>
      </c>
      <c r="D7" s="49" t="s">
        <v>75</v>
      </c>
      <c r="E7" s="49"/>
    </row>
    <row r="8" customFormat="false" ht="21.75" hidden="false" customHeight="true" outlineLevel="0" collapsed="false">
      <c r="B8" s="47" t="s">
        <v>76</v>
      </c>
      <c r="C8" s="51" t="s">
        <v>77</v>
      </c>
      <c r="D8" s="49" t="s">
        <v>78</v>
      </c>
      <c r="E8" s="49"/>
    </row>
    <row r="9" customFormat="false" ht="21.75" hidden="false" customHeight="true" outlineLevel="0" collapsed="false">
      <c r="B9" s="47" t="s">
        <v>79</v>
      </c>
      <c r="C9" s="51" t="s">
        <v>80</v>
      </c>
      <c r="D9" s="49" t="s">
        <v>78</v>
      </c>
      <c r="E9" s="49"/>
    </row>
    <row r="11" customFormat="false" ht="21.75" hidden="false" customHeight="true" outlineLevel="0" collapsed="false">
      <c r="B11" s="33" t="s">
        <v>81</v>
      </c>
      <c r="C11" s="33"/>
      <c r="D11" s="33"/>
      <c r="E11" s="33"/>
    </row>
    <row r="12" customFormat="false" ht="21.75" hidden="false" customHeight="true" outlineLevel="0" collapsed="false">
      <c r="B12" s="47" t="s">
        <v>82</v>
      </c>
      <c r="C12" s="52" t="n">
        <v>2000</v>
      </c>
      <c r="D12" s="49" t="s">
        <v>83</v>
      </c>
      <c r="E12" s="49"/>
    </row>
    <row r="13" customFormat="false" ht="21.75" hidden="false" customHeight="true" outlineLevel="0" collapsed="false">
      <c r="B13" s="47" t="s">
        <v>84</v>
      </c>
      <c r="C13" s="50" t="n">
        <v>1</v>
      </c>
      <c r="D13" s="49" t="s">
        <v>83</v>
      </c>
      <c r="E13" s="49"/>
    </row>
    <row r="14" customFormat="false" ht="21.75" hidden="false" customHeight="true" outlineLevel="0" collapsed="false">
      <c r="B14" s="47" t="s">
        <v>85</v>
      </c>
      <c r="C14" s="50" t="n">
        <v>0.15</v>
      </c>
      <c r="D14" s="49" t="s">
        <v>86</v>
      </c>
      <c r="E14" s="49"/>
    </row>
    <row r="16" customFormat="false" ht="21.75" hidden="false" customHeight="true" outlineLevel="0" collapsed="false">
      <c r="B16" s="33" t="s">
        <v>87</v>
      </c>
      <c r="C16" s="33"/>
      <c r="D16" s="33"/>
      <c r="E16" s="33"/>
    </row>
    <row r="17" customFormat="false" ht="15" hidden="false" customHeight="true" outlineLevel="0" collapsed="false">
      <c r="B17" s="53" t="s">
        <v>11</v>
      </c>
      <c r="C17" s="53" t="s">
        <v>88</v>
      </c>
      <c r="D17" s="54" t="s">
        <v>89</v>
      </c>
      <c r="E17" s="54"/>
    </row>
    <row r="18" customFormat="false" ht="15" hidden="false" customHeight="true" outlineLevel="0" collapsed="false">
      <c r="B18" s="22" t="s">
        <v>23</v>
      </c>
      <c r="C18" s="22" t="s">
        <v>51</v>
      </c>
      <c r="D18" s="55" t="s">
        <v>25</v>
      </c>
      <c r="E18" s="55"/>
    </row>
    <row r="19" customFormat="false" ht="15" hidden="false" customHeight="true" outlineLevel="0" collapsed="false">
      <c r="B19" s="22" t="s">
        <v>30</v>
      </c>
      <c r="C19" s="22" t="s">
        <v>48</v>
      </c>
      <c r="D19" s="55" t="s">
        <v>90</v>
      </c>
      <c r="E19" s="55"/>
    </row>
    <row r="20" customFormat="false" ht="15" hidden="false" customHeight="false" outlineLevel="0" collapsed="false">
      <c r="C20" s="22" t="s">
        <v>26</v>
      </c>
    </row>
    <row r="22" customFormat="false" ht="21.75" hidden="false" customHeight="true" outlineLevel="0" collapsed="false">
      <c r="B22" s="33" t="s">
        <v>91</v>
      </c>
      <c r="C22" s="33"/>
      <c r="D22" s="33"/>
      <c r="E22" s="33"/>
    </row>
    <row r="23" customFormat="false" ht="15" hidden="false" customHeight="false" outlineLevel="0" collapsed="false">
      <c r="B23" s="37" t="s">
        <v>7</v>
      </c>
      <c r="C23" s="37" t="s">
        <v>92</v>
      </c>
      <c r="D23" s="37" t="s">
        <v>93</v>
      </c>
      <c r="E23" s="37" t="s">
        <v>94</v>
      </c>
    </row>
    <row r="24" customFormat="false" ht="30" hidden="false" customHeight="true" outlineLevel="0" collapsed="false">
      <c r="B24" s="12" t="s">
        <v>20</v>
      </c>
      <c r="C24" s="13" t="s">
        <v>21</v>
      </c>
      <c r="D24" s="13" t="s">
        <v>95</v>
      </c>
      <c r="E24" s="13" t="s">
        <v>96</v>
      </c>
    </row>
    <row r="25" customFormat="false" ht="30" hidden="false" customHeight="true" outlineLevel="0" collapsed="false">
      <c r="B25" s="21" t="s">
        <v>28</v>
      </c>
      <c r="C25" s="22" t="s">
        <v>29</v>
      </c>
      <c r="D25" s="22" t="s">
        <v>97</v>
      </c>
      <c r="E25" s="22" t="s">
        <v>98</v>
      </c>
    </row>
    <row r="26" customFormat="false" ht="30" hidden="false" customHeight="true" outlineLevel="0" collapsed="false">
      <c r="B26" s="12" t="s">
        <v>33</v>
      </c>
      <c r="C26" s="13" t="s">
        <v>34</v>
      </c>
      <c r="D26" s="13" t="s">
        <v>99</v>
      </c>
      <c r="E26" s="13" t="s">
        <v>100</v>
      </c>
    </row>
    <row r="27" customFormat="false" ht="30" hidden="false" customHeight="true" outlineLevel="0" collapsed="false">
      <c r="B27" s="21" t="s">
        <v>36</v>
      </c>
      <c r="C27" s="22" t="s">
        <v>37</v>
      </c>
      <c r="D27" s="22" t="s">
        <v>101</v>
      </c>
      <c r="E27" s="22" t="s">
        <v>102</v>
      </c>
    </row>
    <row r="28" customFormat="false" ht="30" hidden="false" customHeight="true" outlineLevel="0" collapsed="false">
      <c r="B28" s="12" t="s">
        <v>39</v>
      </c>
      <c r="C28" s="13" t="s">
        <v>40</v>
      </c>
      <c r="D28" s="13" t="s">
        <v>103</v>
      </c>
      <c r="E28" s="13" t="s">
        <v>104</v>
      </c>
    </row>
  </sheetData>
  <mergeCells count="16">
    <mergeCell ref="B2:E2"/>
    <mergeCell ref="B3:E3"/>
    <mergeCell ref="B5:E5"/>
    <mergeCell ref="D6:E6"/>
    <mergeCell ref="D7:E7"/>
    <mergeCell ref="D8:E8"/>
    <mergeCell ref="D9:E9"/>
    <mergeCell ref="B11:E11"/>
    <mergeCell ref="D12:E12"/>
    <mergeCell ref="D13:E13"/>
    <mergeCell ref="D14:E14"/>
    <mergeCell ref="B16:E16"/>
    <mergeCell ref="D17:E17"/>
    <mergeCell ref="D18:E18"/>
    <mergeCell ref="D19:E19"/>
    <mergeCell ref="B22:E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2026-08-18T05:39:02Z</dcterms:created>
  <dc:creator>openpyxl</dc:creator>
  <dc:description/>
  <dc:language>en-US</dc:language>
  <cp:lastModifiedBy/>
  <dcterms:modified xsi:type="dcterms:W3CDTF">2026-08-18T05:39:02Z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