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60ABD8CF-68A8-4A4F-8322-EA178939A264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Mieter" sheetId="2" r:id="rId2"/>
    <sheet name="Kostenarten" sheetId="3" r:id="rId3"/>
    <sheet name="Abrechnung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3" i="4" l="1"/>
  <c r="C23" i="4"/>
  <c r="G23" i="4" s="1"/>
  <c r="B23" i="4"/>
  <c r="A23" i="4"/>
  <c r="D22" i="4"/>
  <c r="C22" i="4"/>
  <c r="B22" i="4"/>
  <c r="A22" i="4"/>
  <c r="D21" i="4"/>
  <c r="E21" i="4" s="1"/>
  <c r="C21" i="4"/>
  <c r="B21" i="4"/>
  <c r="A21" i="4"/>
  <c r="D20" i="4"/>
  <c r="C20" i="4"/>
  <c r="G20" i="4" s="1"/>
  <c r="B20" i="4"/>
  <c r="A20" i="4"/>
  <c r="D19" i="4"/>
  <c r="G19" i="4" s="1"/>
  <c r="C19" i="4"/>
  <c r="H19" i="4" s="1"/>
  <c r="B19" i="4"/>
  <c r="A19" i="4"/>
  <c r="D18" i="4"/>
  <c r="C18" i="4"/>
  <c r="E18" i="4" s="1"/>
  <c r="B18" i="4"/>
  <c r="A18" i="4"/>
  <c r="D17" i="4"/>
  <c r="C17" i="4"/>
  <c r="H17" i="4" s="1"/>
  <c r="B17" i="4"/>
  <c r="A17" i="4"/>
  <c r="D16" i="4"/>
  <c r="C16" i="4"/>
  <c r="H16" i="4" s="1"/>
  <c r="B16" i="4"/>
  <c r="A16" i="4"/>
  <c r="D15" i="4"/>
  <c r="C15" i="4"/>
  <c r="B15" i="4"/>
  <c r="A15" i="4"/>
  <c r="D14" i="4"/>
  <c r="C14" i="4"/>
  <c r="H14" i="4" s="1"/>
  <c r="B14" i="4"/>
  <c r="A14" i="4"/>
  <c r="D13" i="4"/>
  <c r="C13" i="4"/>
  <c r="B13" i="4"/>
  <c r="A13" i="4"/>
  <c r="D12" i="4"/>
  <c r="C12" i="4"/>
  <c r="F12" i="4" s="1"/>
  <c r="B12" i="4"/>
  <c r="A12" i="4"/>
  <c r="D11" i="4"/>
  <c r="C11" i="4"/>
  <c r="G11" i="4" s="1"/>
  <c r="B11" i="4"/>
  <c r="A11" i="4"/>
  <c r="H10" i="4"/>
  <c r="G10" i="4"/>
  <c r="F10" i="4"/>
  <c r="E10" i="4"/>
  <c r="E7" i="4"/>
  <c r="D21" i="3"/>
  <c r="D20" i="3"/>
  <c r="D19" i="3"/>
  <c r="J11" i="2"/>
  <c r="I11" i="2"/>
  <c r="E8" i="4" s="1"/>
  <c r="E11" i="2"/>
  <c r="C20" i="1" s="1"/>
  <c r="D11" i="2"/>
  <c r="E5" i="4" s="1"/>
  <c r="K10" i="2"/>
  <c r="H25" i="4" s="1"/>
  <c r="E19" i="1" s="1"/>
  <c r="K9" i="2"/>
  <c r="K11" i="2" s="1"/>
  <c r="K8" i="2"/>
  <c r="F25" i="4" s="1"/>
  <c r="E17" i="1" s="1"/>
  <c r="K7" i="2"/>
  <c r="E25" i="4" s="1"/>
  <c r="C19" i="1"/>
  <c r="B19" i="1"/>
  <c r="A19" i="1"/>
  <c r="C18" i="1"/>
  <c r="B18" i="1"/>
  <c r="A18" i="1"/>
  <c r="C17" i="1"/>
  <c r="B17" i="1"/>
  <c r="A17" i="1"/>
  <c r="C16" i="1"/>
  <c r="B16" i="1"/>
  <c r="A16" i="1"/>
  <c r="E8" i="1"/>
  <c r="E7" i="1"/>
  <c r="H23" i="4" l="1"/>
  <c r="E12" i="4"/>
  <c r="H22" i="4"/>
  <c r="G22" i="4"/>
  <c r="F22" i="4"/>
  <c r="E22" i="4"/>
  <c r="I22" i="4" s="1"/>
  <c r="F23" i="4"/>
  <c r="E16" i="1"/>
  <c r="F19" i="4"/>
  <c r="H21" i="4"/>
  <c r="G21" i="4"/>
  <c r="E17" i="4"/>
  <c r="I17" i="4" s="1"/>
  <c r="F17" i="4"/>
  <c r="E16" i="4"/>
  <c r="I16" i="4" s="1"/>
  <c r="G18" i="4"/>
  <c r="I18" i="4" s="1"/>
  <c r="E6" i="4"/>
  <c r="B20" i="1"/>
  <c r="G12" i="4"/>
  <c r="F21" i="4"/>
  <c r="I21" i="4" s="1"/>
  <c r="H12" i="4"/>
  <c r="E19" i="4"/>
  <c r="E15" i="4"/>
  <c r="G17" i="4"/>
  <c r="G25" i="4"/>
  <c r="E18" i="1" s="1"/>
  <c r="F20" i="4"/>
  <c r="F18" i="4"/>
  <c r="H20" i="4"/>
  <c r="F16" i="4"/>
  <c r="H18" i="4"/>
  <c r="E14" i="4"/>
  <c r="G16" i="4"/>
  <c r="F14" i="4"/>
  <c r="E23" i="4"/>
  <c r="I23" i="4" s="1"/>
  <c r="E11" i="4"/>
  <c r="E20" i="4"/>
  <c r="I20" i="4" s="1"/>
  <c r="H11" i="4"/>
  <c r="G14" i="4"/>
  <c r="F11" i="4"/>
  <c r="I25" i="4" l="1"/>
  <c r="I12" i="4"/>
  <c r="I14" i="4"/>
  <c r="I11" i="4"/>
  <c r="I19" i="4"/>
  <c r="H13" i="4"/>
  <c r="H24" i="4" s="1"/>
  <c r="G13" i="4"/>
  <c r="F13" i="4"/>
  <c r="F24" i="4" s="1"/>
  <c r="G15" i="4"/>
  <c r="H15" i="4"/>
  <c r="E13" i="4"/>
  <c r="I13" i="4" s="1"/>
  <c r="F15" i="4"/>
  <c r="I15" i="4" s="1"/>
  <c r="F26" i="4" l="1"/>
  <c r="D17" i="1"/>
  <c r="H26" i="4"/>
  <c r="D19" i="1"/>
  <c r="G24" i="4"/>
  <c r="E24" i="4"/>
  <c r="C12" i="1"/>
  <c r="E20" i="1"/>
  <c r="G26" i="4" l="1"/>
  <c r="D18" i="1"/>
  <c r="H27" i="4"/>
  <c r="G19" i="1" s="1"/>
  <c r="F19" i="1"/>
  <c r="E26" i="4"/>
  <c r="I24" i="4"/>
  <c r="D16" i="1"/>
  <c r="C24" i="4"/>
  <c r="F27" i="4"/>
  <c r="G17" i="1" s="1"/>
  <c r="F17" i="1"/>
  <c r="A12" i="1" l="1"/>
  <c r="D20" i="1"/>
  <c r="E27" i="4"/>
  <c r="G16" i="1" s="1"/>
  <c r="I26" i="4"/>
  <c r="F16" i="1"/>
  <c r="F18" i="1"/>
  <c r="G27" i="4"/>
  <c r="G18" i="1" s="1"/>
  <c r="E12" i="1" l="1"/>
  <c r="F20" i="1"/>
</calcChain>
</file>

<file path=xl/sharedStrings.xml><?xml version="1.0" encoding="utf-8"?>
<sst xmlns="http://schemas.openxmlformats.org/spreadsheetml/2006/main" count="142" uniqueCount="111">
  <si>
    <t>Stammdaten</t>
  </si>
  <si>
    <t>Vermieter/in</t>
  </si>
  <si>
    <t>Andrea Krause</t>
  </si>
  <si>
    <t>Mietobjekt</t>
  </si>
  <si>
    <t>Mehrfamilienhaus Ahornstraße 27</t>
  </si>
  <si>
    <t>Anschrift</t>
  </si>
  <si>
    <t>Rosenweg 8, 04109 Leipzig</t>
  </si>
  <si>
    <t>Anschrift Objekt</t>
  </si>
  <si>
    <t>04275 Leipzig</t>
  </si>
  <si>
    <t>Abrechnungszeitraum</t>
  </si>
  <si>
    <t>01.01.2025 – 31.12.2025</t>
  </si>
  <si>
    <t>Anzahl Einheiten</t>
  </si>
  <si>
    <t>Erstellt am</t>
  </si>
  <si>
    <t>Gesamtwohnfläche (m²)</t>
  </si>
  <si>
    <t>Kennzahlen</t>
  </si>
  <si>
    <t>Umlagefähige Kosten gesamt</t>
  </si>
  <si>
    <t>Vorauszahlungen gesamt</t>
  </si>
  <si>
    <t>Saldo gesamt (Nachzahlung +)</t>
  </si>
  <si>
    <t>Ergebnis je Mieter</t>
  </si>
  <si>
    <t>Mieter</t>
  </si>
  <si>
    <t>Wohnfläche (m²)</t>
  </si>
  <si>
    <t>Personen</t>
  </si>
  <si>
    <t>Kostenanteil (€)</t>
  </si>
  <si>
    <t>Vorauszahlung (€)</t>
  </si>
  <si>
    <t>Saldo (€)</t>
  </si>
  <si>
    <t>Ergebnis</t>
  </si>
  <si>
    <t>Summe</t>
  </si>
  <si>
    <t>Hinweise &amp; Legende</t>
  </si>
  <si>
    <t>•  Cremefarbene Felder sind Eingabefelder. Alle übrigen Werte werden automatisch berechnet.</t>
  </si>
  <si>
    <t>•  Arbeitsablauf:  1) Blatt »Mieter« ausfüllen   2) Blatt »Kostenarten« erfassen   3) Ergebnis auf »Abrechnung« und hier prüfen.</t>
  </si>
  <si>
    <t>•  Verteilerschlüssel je Kostenart wählbar:  Wohnfläche · Personen · Einheiten · Verbrauch.</t>
  </si>
  <si>
    <t>•  Saldo positiv (rot) = Nachzahlung des Mieters   |   Saldo negativ (grün) = Guthaben zugunsten des Mieters.</t>
  </si>
  <si>
    <t>•  Nicht umlagefähige Kosten (z. B. Instandhaltung, Verwaltung) mit »Nein« kennzeichnen – sie werden nicht verteilt.</t>
  </si>
  <si>
    <t>•  Bei Mieterwechsel im Jahr die Nutzungsmonate anpassen; verbrauchsabhängige Kosten mit Zwischenablesung dokumentieren.</t>
  </si>
  <si>
    <t>MIETER- UND EINHEITENDATEN</t>
  </si>
  <si>
    <t>Mehrfamilienhaus Ahornstraße 27 · 04275 Leipzig   |   Abrechnungszeitraum  01.01.2025 – 31.12.2025</t>
  </si>
  <si>
    <t>Bitte die cremefarbenen Felder ausfüllen. Die Spalte »Vorauszahlung gesamt« wird automatisch berechnet (mtl. Vorauszahlung × Nutzungsmonate).</t>
  </si>
  <si>
    <t>WE-Nr.</t>
  </si>
  <si>
    <t>Mieter / Partei</t>
  </si>
  <si>
    <t>Lage / Etage</t>
  </si>
  <si>
    <t>Einzug</t>
  </si>
  <si>
    <t>Auszug</t>
  </si>
  <si>
    <t>Nutzungs-
monate</t>
  </si>
  <si>
    <t>Heizverbrauch (Einh.)</t>
  </si>
  <si>
    <t>Vorauszahlung mtl. (€)</t>
  </si>
  <si>
    <t>Vorauszahlung gesamt (€)</t>
  </si>
  <si>
    <t>WE 01</t>
  </si>
  <si>
    <t>Familie Schneider</t>
  </si>
  <si>
    <t>EG links</t>
  </si>
  <si>
    <t>WE 02</t>
  </si>
  <si>
    <t>Daniel Braun</t>
  </si>
  <si>
    <t>EG rechts</t>
  </si>
  <si>
    <t>WE 03</t>
  </si>
  <si>
    <t>Familie Yılmaz</t>
  </si>
  <si>
    <t>1. OG</t>
  </si>
  <si>
    <t>WE 04</t>
  </si>
  <si>
    <t>Petra Lange</t>
  </si>
  <si>
    <t>Dachgeschoss</t>
  </si>
  <si>
    <t>Summe / Anzahl</t>
  </si>
  <si>
    <t>KOSTENAUFSTELLUNG · BETRIEBSKOSTEN</t>
  </si>
  <si>
    <t>Gesamtbeträge des Abrechnungszeitraums je Position erfassen und den passenden Verteilerschlüssel wählen.  »Nein« = nicht umlagefähig (nur informativ, wird nicht verteilt).</t>
  </si>
  <si>
    <t>Nr.</t>
  </si>
  <si>
    <t>Kostenart</t>
  </si>
  <si>
    <t>Erläuterung</t>
  </si>
  <si>
    <t>Gesamtbetrag (€)</t>
  </si>
  <si>
    <t>Verteilerschlüssel</t>
  </si>
  <si>
    <t>Umlagefähig</t>
  </si>
  <si>
    <t>Grundsteuer</t>
  </si>
  <si>
    <t>Öffentliche Abgabe für das Grundstück</t>
  </si>
  <si>
    <t>Wohnfläche</t>
  </si>
  <si>
    <t>Ja</t>
  </si>
  <si>
    <t>Gebäudeversicherung</t>
  </si>
  <si>
    <t>Wohngebäude- und Haftpflichtversicherung</t>
  </si>
  <si>
    <t>Wasser / Abwasser</t>
  </si>
  <si>
    <t>Frischwasser und Kanalgebühren</t>
  </si>
  <si>
    <t>Heizung / Warmwasser</t>
  </si>
  <si>
    <t>Brennstoff, Wartung, Messdienst</t>
  </si>
  <si>
    <t>Verbrauch</t>
  </si>
  <si>
    <t>Müllabfuhr</t>
  </si>
  <si>
    <t>Restmüll, Bio, Papier und Wertstoffe</t>
  </si>
  <si>
    <t>Hausreinigung</t>
  </si>
  <si>
    <t>Treppenhaus- und Flurreinigung</t>
  </si>
  <si>
    <t>Gartenpflege</t>
  </si>
  <si>
    <t>Pflege der Außenanlagen</t>
  </si>
  <si>
    <t>Allgemeinstrom</t>
  </si>
  <si>
    <t>Beleuchtung Treppenhaus und Außenbereich</t>
  </si>
  <si>
    <t>Aufzug</t>
  </si>
  <si>
    <t>Wartung und Betrieb des Aufzugs</t>
  </si>
  <si>
    <t>Einheiten</t>
  </si>
  <si>
    <t>Schornsteinfeger</t>
  </si>
  <si>
    <t>Kehr- und Prüfarbeiten</t>
  </si>
  <si>
    <t>Straßenreinigung / Winterdienst</t>
  </si>
  <si>
    <t>Reinigung und Räumung</t>
  </si>
  <si>
    <t>Hauswart</t>
  </si>
  <si>
    <t>Hausmeisterservice (umlagefähiger Anteil)</t>
  </si>
  <si>
    <t>Instandhaltung / Reparaturen</t>
  </si>
  <si>
    <t>Nicht umlagefähig – nur zur Information</t>
  </si>
  <si>
    <t>Nein</t>
  </si>
  <si>
    <t>Summe gesamt</t>
  </si>
  <si>
    <t>davon umlagefähig</t>
  </si>
  <si>
    <t>nicht umlagefähig</t>
  </si>
  <si>
    <t>NEBENKOSTENABRECHNUNG · VERTEILUNG DER KOSTEN</t>
  </si>
  <si>
    <t>Rechenbasis (automatisch aus »Mieter«)</t>
  </si>
  <si>
    <t>Gesamtpersonen</t>
  </si>
  <si>
    <t>Gesamtverbrauch (Einh.)</t>
  </si>
  <si>
    <t>Schlüssel</t>
  </si>
  <si>
    <t>Kontrolle</t>
  </si>
  <si>
    <t>Summe umlagefähige Kosten</t>
  </si>
  <si>
    <t>Geleistete Vorauszahlungen</t>
  </si>
  <si>
    <t>Saldo  (Nachzahlung + / Guthaben −)</t>
  </si>
  <si>
    <t>NEBENKOSTENABRECHNUNG VERMIETER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</si>
</sst>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"/>
    <numFmt numFmtId="166" formatCode="#,##0.00&quot; €&quot;"/>
  </numFmts>
  <fonts count="2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1.5"/>
      <color rgb="FFFFFFFF"/>
      <name val="Calibri"/>
      <charset val="1"/>
    </font>
    <font>
      <b/>
      <sz val="10"/>
      <color rgb="FF157A6E"/>
      <name val="Calibri"/>
      <charset val="1"/>
    </font>
    <font>
      <sz val="10.5"/>
      <color rgb="FF17332F"/>
      <name val="Calibri"/>
      <charset val="1"/>
    </font>
    <font>
      <b/>
      <sz val="10.5"/>
      <color rgb="FF157A6E"/>
      <name val="Calibri"/>
      <charset val="1"/>
    </font>
    <font>
      <b/>
      <sz val="9.5"/>
      <color rgb="FFFFFFFF"/>
      <name val="Calibri"/>
      <charset val="1"/>
    </font>
    <font>
      <b/>
      <sz val="15"/>
      <color rgb="FF17332F"/>
      <name val="Calibri"/>
      <charset val="1"/>
    </font>
    <font>
      <b/>
      <sz val="10"/>
      <color rgb="FFFFFFFF"/>
      <name val="Calibri"/>
      <charset val="1"/>
    </font>
    <font>
      <b/>
      <sz val="10.5"/>
      <color rgb="FF17332F"/>
      <name val="Calibri"/>
      <charset val="1"/>
    </font>
    <font>
      <b/>
      <sz val="10.5"/>
      <color rgb="FFFFFFFF"/>
      <name val="Calibri"/>
      <charset val="1"/>
    </font>
    <font>
      <sz val="9.5"/>
      <color rgb="FF3F5652"/>
      <name val="Calibri"/>
      <charset val="1"/>
    </font>
    <font>
      <b/>
      <sz val="19"/>
      <color rgb="FFFFFFFF"/>
      <name val="Calibri"/>
      <charset val="1"/>
    </font>
    <font>
      <i/>
      <sz val="9.5"/>
      <color rgb="FF3F5652"/>
      <name val="Calibri"/>
      <charset val="1"/>
    </font>
    <font>
      <i/>
      <sz val="9.5"/>
      <color rgb="FF5A6663"/>
      <name val="Calibri"/>
      <charset val="1"/>
    </font>
    <font>
      <b/>
      <sz val="10.5"/>
      <color rgb="FF1E7A46"/>
      <name val="Calibri"/>
      <charset val="1"/>
    </font>
    <font>
      <i/>
      <sz val="10.5"/>
      <color rgb="FF8A8F8D"/>
      <name val="Calibri"/>
      <charset val="1"/>
    </font>
    <font>
      <b/>
      <sz val="10.5"/>
      <color rgb="FFB23A2E"/>
      <name val="Calibri"/>
      <charset val="1"/>
    </font>
    <font>
      <sz val="10"/>
      <color rgb="FF17332F"/>
      <name val="Calibri"/>
      <charset val="1"/>
    </font>
    <font>
      <sz val="9.5"/>
      <color rgb="FF8A8F8D"/>
      <name val="Calibri"/>
      <charset val="1"/>
    </font>
    <font>
      <b/>
      <sz val="11"/>
      <color rgb="FF17332F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0B3B3C"/>
        <bgColor rgb="FF17332F"/>
      </patternFill>
    </fill>
    <fill>
      <patternFill patternType="solid">
        <fgColor rgb="FF157A6E"/>
        <bgColor rgb="FF1E7A46"/>
      </patternFill>
    </fill>
    <fill>
      <patternFill patternType="solid">
        <fgColor rgb="FFFBF6E7"/>
        <bgColor rgb="FFF1F6F5"/>
      </patternFill>
    </fill>
    <fill>
      <patternFill patternType="solid">
        <fgColor rgb="FFE7EFEE"/>
        <bgColor rgb="FFE1F1E7"/>
      </patternFill>
    </fill>
    <fill>
      <patternFill patternType="solid">
        <fgColor rgb="FFC9A227"/>
        <bgColor rgb="FFDC853E"/>
      </patternFill>
    </fill>
    <fill>
      <patternFill patternType="solid">
        <fgColor rgb="FFFFFFFF"/>
        <bgColor rgb="FFFBF6E7"/>
      </patternFill>
    </fill>
    <fill>
      <patternFill patternType="solid">
        <fgColor rgb="FFF1F6F5"/>
        <bgColor rgb="FFFBF6E7"/>
      </patternFill>
    </fill>
    <fill>
      <patternFill patternType="solid">
        <fgColor rgb="FFF7EFD4"/>
        <bgColor rgb="FFFBF6E7"/>
      </patternFill>
    </fill>
  </fills>
  <borders count="3">
    <border>
      <left/>
      <right/>
      <top/>
      <bottom/>
      <diagonal/>
    </border>
    <border>
      <left style="thin">
        <color rgb="FFB9CBC8"/>
      </left>
      <right/>
      <top style="thin">
        <color rgb="FFB9CBC8"/>
      </top>
      <bottom style="thin">
        <color rgb="FFB9CBC8"/>
      </bottom>
      <diagonal/>
    </border>
    <border>
      <left style="thin">
        <color rgb="FFB9CBC8"/>
      </left>
      <right style="thin">
        <color rgb="FFB9CBC8"/>
      </right>
      <top style="thin">
        <color rgb="FFB9CBC8"/>
      </top>
      <bottom style="thin">
        <color rgb="FFB9CBC8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3" fillId="8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1" fillId="8" borderId="0" xfId="0" applyFont="1" applyFill="1" applyAlignment="1">
      <alignment horizontal="left" vertical="center" wrapText="1"/>
    </xf>
    <xf numFmtId="0" fontId="11" fillId="7" borderId="0" xfId="0" applyFont="1" applyFill="1" applyAlignment="1">
      <alignment horizontal="left" vertical="center" wrapText="1"/>
    </xf>
    <xf numFmtId="166" fontId="7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 wrapText="1"/>
    </xf>
    <xf numFmtId="165" fontId="4" fillId="7" borderId="2" xfId="0" applyNumberFormat="1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 wrapText="1"/>
    </xf>
    <xf numFmtId="166" fontId="4" fillId="7" borderId="2" xfId="0" applyNumberFormat="1" applyFont="1" applyFill="1" applyBorder="1" applyAlignment="1">
      <alignment horizontal="right" vertical="center"/>
    </xf>
    <xf numFmtId="166" fontId="9" fillId="7" borderId="2" xfId="0" applyNumberFormat="1" applyFont="1" applyFill="1" applyBorder="1" applyAlignment="1">
      <alignment horizontal="right" vertical="center"/>
    </xf>
    <xf numFmtId="0" fontId="3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165" fontId="4" fillId="8" borderId="2" xfId="0" applyNumberFormat="1" applyFont="1" applyFill="1" applyBorder="1" applyAlignment="1">
      <alignment horizontal="center" vertical="center" wrapText="1"/>
    </xf>
    <xf numFmtId="3" fontId="4" fillId="8" borderId="2" xfId="0" applyNumberFormat="1" applyFont="1" applyFill="1" applyBorder="1" applyAlignment="1">
      <alignment horizontal="center" vertical="center" wrapText="1"/>
    </xf>
    <xf numFmtId="166" fontId="4" fillId="8" borderId="2" xfId="0" applyNumberFormat="1" applyFont="1" applyFill="1" applyBorder="1" applyAlignment="1">
      <alignment horizontal="right" vertical="center"/>
    </xf>
    <xf numFmtId="166" fontId="9" fillId="8" borderId="2" xfId="0" applyNumberFormat="1" applyFont="1" applyFill="1" applyBorder="1" applyAlignment="1">
      <alignment horizontal="right" vertical="center"/>
    </xf>
    <xf numFmtId="0" fontId="3" fillId="8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166" fontId="10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/>
    <xf numFmtId="0" fontId="4" fillId="4" borderId="2" xfId="0" applyFont="1" applyFill="1" applyBorder="1" applyAlignment="1">
      <alignment horizontal="left" vertical="center" wrapText="1"/>
    </xf>
    <xf numFmtId="165" fontId="4" fillId="4" borderId="2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166" fontId="4" fillId="4" borderId="2" xfId="0" applyNumberFormat="1" applyFont="1" applyFill="1" applyBorder="1" applyAlignment="1">
      <alignment horizontal="right" vertical="center"/>
    </xf>
    <xf numFmtId="166" fontId="9" fillId="5" borderId="2" xfId="0" applyNumberFormat="1" applyFont="1" applyFill="1" applyBorder="1" applyAlignment="1">
      <alignment horizontal="right" vertical="center"/>
    </xf>
    <xf numFmtId="0" fontId="14" fillId="7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6" fontId="10" fillId="3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/>
    <xf numFmtId="166" fontId="9" fillId="9" borderId="2" xfId="0" applyNumberFormat="1" applyFont="1" applyFill="1" applyBorder="1" applyAlignment="1">
      <alignment horizontal="right" vertical="center"/>
    </xf>
    <xf numFmtId="0" fontId="4" fillId="9" borderId="2" xfId="0" applyFont="1" applyFill="1" applyBorder="1"/>
    <xf numFmtId="0" fontId="4" fillId="6" borderId="2" xfId="0" applyFont="1" applyFill="1" applyBorder="1"/>
    <xf numFmtId="165" fontId="3" fillId="5" borderId="2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center" vertical="center" wrapText="1"/>
    </xf>
    <xf numFmtId="166" fontId="19" fillId="7" borderId="2" xfId="0" applyNumberFormat="1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left" vertical="center" wrapText="1"/>
    </xf>
    <xf numFmtId="0" fontId="18" fillId="8" borderId="2" xfId="0" applyFont="1" applyFill="1" applyBorder="1" applyAlignment="1">
      <alignment horizontal="center" vertical="center" wrapText="1"/>
    </xf>
    <xf numFmtId="166" fontId="19" fillId="8" borderId="2" xfId="0" applyNumberFormat="1" applyFont="1" applyFill="1" applyBorder="1" applyAlignment="1">
      <alignment horizontal="right" vertical="center"/>
    </xf>
    <xf numFmtId="166" fontId="20" fillId="9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0" fontId="9" fillId="9" borderId="1" xfId="0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right" vertical="center"/>
    </xf>
  </cellXfs>
  <cellStyles count="1">
    <cellStyle name="Standard" xfId="0" builtinId="0"/>
  </cellStyles>
  <dxfs count="5">
    <dxf>
      <font>
        <b/>
        <color rgb="FFB23A2E"/>
        <name val="Calibri"/>
        <charset val="1"/>
      </font>
      <fill>
        <patternFill>
          <bgColor rgb="FFF6E4E1"/>
        </patternFill>
      </fill>
    </dxf>
    <dxf>
      <font>
        <b/>
        <color rgb="FF1E7A46"/>
        <name val="Calibri"/>
        <charset val="1"/>
      </font>
      <fill>
        <patternFill>
          <bgColor rgb="FFE1F1E7"/>
        </patternFill>
      </fill>
    </dxf>
    <dxf>
      <font>
        <b/>
        <color rgb="FFB23A2E"/>
        <name val="Calibri"/>
        <charset val="1"/>
      </font>
      <fill>
        <patternFill>
          <bgColor rgb="FFF6E4E1"/>
        </patternFill>
      </fill>
    </dxf>
    <dxf>
      <font>
        <b/>
        <color rgb="FF1E7A46"/>
        <name val="Calibri"/>
        <charset val="1"/>
      </font>
      <fill>
        <patternFill>
          <bgColor rgb="FFE1F1E7"/>
        </patternFill>
      </fill>
    </dxf>
    <dxf>
      <font>
        <b/>
        <color rgb="FFB23A2E"/>
        <name val="Calibri"/>
        <charset val="1"/>
      </font>
      <fill>
        <patternFill>
          <bgColor rgb="FFF6E4E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157A6E"/>
      <rgbColor rgb="FFB9CBC8"/>
      <rgbColor rgb="FF878787"/>
      <rgbColor rgb="FF93A9CE"/>
      <rgbColor rgb="FFAB4744"/>
      <rgbColor rgb="FFFBF6E7"/>
      <rgbColor rgb="FFE1F1E7"/>
      <rgbColor rgb="FF660066"/>
      <rgbColor rgb="FFDC853E"/>
      <rgbColor rgb="FF4F81BD"/>
      <rgbColor rgb="FFD9D9D9"/>
      <rgbColor rgb="FF000080"/>
      <rgbColor rgb="FFFF00FF"/>
      <rgbColor rgb="FFFFFF00"/>
      <rgbColor rgb="FF00FFFF"/>
      <rgbColor rgb="FF800080"/>
      <rgbColor rgb="FF800000"/>
      <rgbColor rgb="FF1E7A46"/>
      <rgbColor rgb="FF0000FF"/>
      <rgbColor rgb="FF00CCFF"/>
      <rgbColor rgb="FFE7EFEE"/>
      <rgbColor rgb="FFF1F6F5"/>
      <rgbColor rgb="FFF7EFD4"/>
      <rgbColor rgb="FF92C3D5"/>
      <rgbColor rgb="FFD09493"/>
      <rgbColor rgb="FFA99BBD"/>
      <rgbColor rgb="FFF8B590"/>
      <rgbColor rgb="FF4672A8"/>
      <rgbColor rgb="FF33CCCC"/>
      <rgbColor rgb="FFB8CD97"/>
      <rgbColor rgb="FFF6E4E1"/>
      <rgbColor rgb="FFC9A227"/>
      <rgbColor rgb="FFFF6600"/>
      <rgbColor rgb="FF725990"/>
      <rgbColor rgb="FF8A8F8D"/>
      <rgbColor rgb="FF0B3B3C"/>
      <rgbColor rgb="FF4299B0"/>
      <rgbColor rgb="FF003300"/>
      <rgbColor rgb="FF333300"/>
      <rgbColor rgb="FFB23A2E"/>
      <rgbColor rgb="FF5A6663"/>
      <rgbColor rgb="FF3F5652"/>
      <rgbColor rgb="FF1733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Kostenstruktur (umlagefähig)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672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C02E-4482-BCC5-5B4F92EA10AC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C02E-4482-BCC5-5B4F92EA10AC}"/>
              </c:ext>
            </c:extLst>
          </c:dPt>
          <c:dPt>
            <c:idx val="2"/>
            <c:bubble3D val="0"/>
            <c:spPr>
              <a:solidFill>
                <a:srgbClr val="8AA6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C02E-4482-BCC5-5B4F92EA10AC}"/>
              </c:ext>
            </c:extLst>
          </c:dPt>
          <c:dPt>
            <c:idx val="3"/>
            <c:bubble3D val="0"/>
            <c:spPr>
              <a:solidFill>
                <a:srgbClr val="72599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C02E-4482-BCC5-5B4F92EA10AC}"/>
              </c:ext>
            </c:extLst>
          </c:dPt>
          <c:dPt>
            <c:idx val="4"/>
            <c:bubble3D val="0"/>
            <c:spPr>
              <a:solidFill>
                <a:srgbClr val="4299B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C02E-4482-BCC5-5B4F92EA10AC}"/>
              </c:ext>
            </c:extLst>
          </c:dPt>
          <c:dPt>
            <c:idx val="5"/>
            <c:bubble3D val="0"/>
            <c:spPr>
              <a:solidFill>
                <a:srgbClr val="DC85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C02E-4482-BCC5-5B4F92EA10AC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C02E-4482-BCC5-5B4F92EA10AC}"/>
              </c:ext>
            </c:extLst>
          </c:dPt>
          <c:dPt>
            <c:idx val="7"/>
            <c:bubble3D val="0"/>
            <c:spPr>
              <a:solidFill>
                <a:srgbClr val="D0949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C02E-4482-BCC5-5B4F92EA10AC}"/>
              </c:ext>
            </c:extLst>
          </c:dPt>
          <c:dPt>
            <c:idx val="8"/>
            <c:bubble3D val="0"/>
            <c:spPr>
              <a:solidFill>
                <a:srgbClr val="B8CD9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C02E-4482-BCC5-5B4F92EA10AC}"/>
              </c:ext>
            </c:extLst>
          </c:dPt>
          <c:dPt>
            <c:idx val="9"/>
            <c:bubble3D val="0"/>
            <c:spPr>
              <a:solidFill>
                <a:srgbClr val="A99B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C02E-4482-BCC5-5B4F92EA10AC}"/>
              </c:ext>
            </c:extLst>
          </c:dPt>
          <c:dPt>
            <c:idx val="10"/>
            <c:bubble3D val="0"/>
            <c:spPr>
              <a:solidFill>
                <a:srgbClr val="92C3D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5-C02E-4482-BCC5-5B4F92EA10AC}"/>
              </c:ext>
            </c:extLst>
          </c:dPt>
          <c:dPt>
            <c:idx val="11"/>
            <c:bubble3D val="0"/>
            <c:spPr>
              <a:solidFill>
                <a:srgbClr val="F8B59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7-C02E-4482-BCC5-5B4F92EA10AC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C02E-4482-BCC5-5B4F92EA10AC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C02E-4482-BCC5-5B4F92EA10AC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C02E-4482-BCC5-5B4F92EA10AC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C02E-4482-BCC5-5B4F92EA10AC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C02E-4482-BCC5-5B4F92EA10AC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C02E-4482-BCC5-5B4F92EA10AC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C02E-4482-BCC5-5B4F92EA10AC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F-C02E-4482-BCC5-5B4F92EA10AC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1-C02E-4482-BCC5-5B4F92EA10AC}"/>
                </c:ext>
              </c:extLst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3-C02E-4482-BCC5-5B4F92EA10AC}"/>
                </c:ext>
              </c:extLst>
            </c:dLbl>
            <c:dLbl>
              <c:idx val="1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5-C02E-4482-BCC5-5B4F92EA10AC}"/>
                </c:ext>
              </c:extLst>
            </c:dLbl>
            <c:dLbl>
              <c:idx val="1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7-C02E-4482-BCC5-5B4F92EA1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Kostenarten!$B$6:$B$17</c:f>
              <c:strCache>
                <c:ptCount val="12"/>
                <c:pt idx="0">
                  <c:v>Grundsteuer</c:v>
                </c:pt>
                <c:pt idx="1">
                  <c:v>Gebäudeversicherung</c:v>
                </c:pt>
                <c:pt idx="2">
                  <c:v>Wasser / Abwasser</c:v>
                </c:pt>
                <c:pt idx="3">
                  <c:v>Heizung / Warmwasser</c:v>
                </c:pt>
                <c:pt idx="4">
                  <c:v>Müllabfuhr</c:v>
                </c:pt>
                <c:pt idx="5">
                  <c:v>Hausreinigung</c:v>
                </c:pt>
                <c:pt idx="6">
                  <c:v>Gartenpflege</c:v>
                </c:pt>
                <c:pt idx="7">
                  <c:v>Allgemeinstrom</c:v>
                </c:pt>
                <c:pt idx="8">
                  <c:v>Aufzug</c:v>
                </c:pt>
                <c:pt idx="9">
                  <c:v>Schornsteinfeger</c:v>
                </c:pt>
                <c:pt idx="10">
                  <c:v>Straßenreinigung / Winterdienst</c:v>
                </c:pt>
                <c:pt idx="11">
                  <c:v>Hauswart</c:v>
                </c:pt>
              </c:strCache>
            </c:strRef>
          </c:cat>
          <c:val>
            <c:numRef>
              <c:f>Kostenarten!$D$6:$D$17</c:f>
              <c:numCache>
                <c:formatCode>#,##0.00" €"</c:formatCode>
                <c:ptCount val="12"/>
                <c:pt idx="0">
                  <c:v>1240</c:v>
                </c:pt>
                <c:pt idx="1">
                  <c:v>1680</c:v>
                </c:pt>
                <c:pt idx="2">
                  <c:v>2340</c:v>
                </c:pt>
                <c:pt idx="3">
                  <c:v>4850</c:v>
                </c:pt>
                <c:pt idx="4">
                  <c:v>720</c:v>
                </c:pt>
                <c:pt idx="5">
                  <c:v>960</c:v>
                </c:pt>
                <c:pt idx="6">
                  <c:v>540</c:v>
                </c:pt>
                <c:pt idx="7">
                  <c:v>384</c:v>
                </c:pt>
                <c:pt idx="8">
                  <c:v>600</c:v>
                </c:pt>
                <c:pt idx="9">
                  <c:v>180</c:v>
                </c:pt>
                <c:pt idx="10">
                  <c:v>240</c:v>
                </c:pt>
                <c:pt idx="11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02E-4482-BCC5-5B4F92EA1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8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Saldo je Mieter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Übersicht!$A$16:$A$19</c:f>
              <c:strCache>
                <c:ptCount val="4"/>
                <c:pt idx="0">
                  <c:v>Familie Schneider</c:v>
                </c:pt>
                <c:pt idx="1">
                  <c:v>Daniel Braun</c:v>
                </c:pt>
                <c:pt idx="2">
                  <c:v>Familie Yılmaz</c:v>
                </c:pt>
                <c:pt idx="3">
                  <c:v>Petra Lange</c:v>
                </c:pt>
              </c:strCache>
            </c:strRef>
          </c:cat>
          <c:val>
            <c:numRef>
              <c:f>Übersicht!$F$16:$F$19</c:f>
              <c:numCache>
                <c:formatCode>#,##0.00" €"</c:formatCode>
                <c:ptCount val="4"/>
                <c:pt idx="0">
                  <c:v>201.13622107315405</c:v>
                </c:pt>
                <c:pt idx="1">
                  <c:v>23.733957785878374</c:v>
                </c:pt>
                <c:pt idx="2">
                  <c:v>-129.3870475544627</c:v>
                </c:pt>
                <c:pt idx="3">
                  <c:v>-161.48313130456881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E-49B1-B1EF-529F6BA1F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90982"/>
        <c:axId val="52573699"/>
      </c:barChart>
      <c:catAx>
        <c:axId val="730909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2573699"/>
        <c:crosses val="autoZero"/>
        <c:auto val="1"/>
        <c:lblAlgn val="ctr"/>
        <c:lblOffset val="100"/>
        <c:noMultiLvlLbl val="0"/>
      </c:catAx>
      <c:valAx>
        <c:axId val="5257369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309098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3</xdr:col>
      <xdr:colOff>228600</xdr:colOff>
      <xdr:row>43</xdr:row>
      <xdr:rowOff>68760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247650</xdr:colOff>
      <xdr:row>29</xdr:row>
      <xdr:rowOff>0</xdr:rowOff>
    </xdr:from>
    <xdr:to>
      <xdr:col>7</xdr:col>
      <xdr:colOff>0</xdr:colOff>
      <xdr:row>43</xdr:row>
      <xdr:rowOff>68760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showGridLines="0" tabSelected="1" zoomScaleNormal="100" workbookViewId="0">
      <selection activeCell="F51" sqref="F51"/>
    </sheetView>
  </sheetViews>
  <sheetFormatPr baseColWidth="10" defaultColWidth="8.7109375" defaultRowHeight="15" x14ac:dyDescent="0.25"/>
  <cols>
    <col min="1" max="1" width="22" customWidth="1"/>
    <col min="2" max="2" width="16" customWidth="1"/>
    <col min="3" max="3" width="13" customWidth="1"/>
    <col min="4" max="5" width="16" customWidth="1"/>
    <col min="6" max="6" width="15" customWidth="1"/>
    <col min="7" max="7" width="14" customWidth="1"/>
  </cols>
  <sheetData>
    <row r="1" spans="1:7" ht="25.5" customHeight="1" x14ac:dyDescent="0.25">
      <c r="A1" s="14" t="s">
        <v>110</v>
      </c>
      <c r="B1" s="14"/>
      <c r="C1" s="14"/>
      <c r="D1" s="14"/>
      <c r="E1" s="14"/>
      <c r="F1" s="14"/>
      <c r="G1" s="14"/>
    </row>
    <row r="2" spans="1:7" ht="21.75" customHeight="1" x14ac:dyDescent="0.25">
      <c r="A2" s="14"/>
      <c r="B2" s="14"/>
      <c r="C2" s="14"/>
      <c r="D2" s="14"/>
      <c r="E2" s="14"/>
      <c r="F2" s="14"/>
      <c r="G2" s="14"/>
    </row>
    <row r="4" spans="1:7" ht="19.5" customHeight="1" x14ac:dyDescent="0.25">
      <c r="A4" s="13" t="s">
        <v>0</v>
      </c>
      <c r="B4" s="13"/>
      <c r="C4" s="13"/>
      <c r="D4" s="13"/>
      <c r="E4" s="13"/>
      <c r="F4" s="13"/>
      <c r="G4" s="13"/>
    </row>
    <row r="5" spans="1:7" ht="18.75" customHeight="1" x14ac:dyDescent="0.25">
      <c r="A5" s="15" t="s">
        <v>1</v>
      </c>
      <c r="B5" s="12" t="s">
        <v>2</v>
      </c>
      <c r="C5" s="12"/>
      <c r="D5" s="15" t="s">
        <v>3</v>
      </c>
      <c r="E5" s="12" t="s">
        <v>4</v>
      </c>
      <c r="F5" s="12"/>
      <c r="G5" s="12"/>
    </row>
    <row r="6" spans="1:7" ht="18.75" customHeight="1" x14ac:dyDescent="0.25">
      <c r="A6" s="15" t="s">
        <v>5</v>
      </c>
      <c r="B6" s="12" t="s">
        <v>6</v>
      </c>
      <c r="C6" s="12"/>
      <c r="D6" s="15" t="s">
        <v>7</v>
      </c>
      <c r="E6" s="12" t="s">
        <v>8</v>
      </c>
      <c r="F6" s="12"/>
      <c r="G6" s="12"/>
    </row>
    <row r="7" spans="1:7" ht="18.75" customHeight="1" x14ac:dyDescent="0.25">
      <c r="A7" s="15" t="s">
        <v>9</v>
      </c>
      <c r="B7" s="12" t="s">
        <v>10</v>
      </c>
      <c r="C7" s="12"/>
      <c r="D7" s="15" t="s">
        <v>11</v>
      </c>
      <c r="E7" s="11">
        <f>COUNTA(Mieter!B7:B10)</f>
        <v>4</v>
      </c>
      <c r="F7" s="11"/>
      <c r="G7" s="11"/>
    </row>
    <row r="8" spans="1:7" ht="25.5" x14ac:dyDescent="0.25">
      <c r="A8" s="15" t="s">
        <v>12</v>
      </c>
      <c r="B8" s="10">
        <v>46188</v>
      </c>
      <c r="C8" s="10"/>
      <c r="D8" s="15" t="s">
        <v>13</v>
      </c>
      <c r="E8" s="9">
        <f>Mieter!D11</f>
        <v>251</v>
      </c>
      <c r="F8" s="9"/>
      <c r="G8" s="9"/>
    </row>
    <row r="10" spans="1:7" ht="19.5" customHeight="1" x14ac:dyDescent="0.25">
      <c r="A10" s="13" t="s">
        <v>14</v>
      </c>
      <c r="B10" s="13"/>
      <c r="C10" s="13"/>
      <c r="D10" s="13"/>
      <c r="E10" s="13"/>
      <c r="F10" s="13"/>
      <c r="G10" s="13"/>
    </row>
    <row r="11" spans="1:7" ht="18" customHeight="1" x14ac:dyDescent="0.25">
      <c r="A11" s="8" t="s">
        <v>15</v>
      </c>
      <c r="B11" s="8"/>
      <c r="C11" s="7" t="s">
        <v>16</v>
      </c>
      <c r="D11" s="7"/>
      <c r="E11" s="6" t="s">
        <v>17</v>
      </c>
      <c r="F11" s="6"/>
      <c r="G11" s="6"/>
    </row>
    <row r="12" spans="1:7" ht="30" customHeight="1" x14ac:dyDescent="0.25">
      <c r="A12" s="5">
        <f>Abrechnung!I24</f>
        <v>14454</v>
      </c>
      <c r="B12" s="5"/>
      <c r="C12" s="5">
        <f>Abrechnung!I25</f>
        <v>14520</v>
      </c>
      <c r="D12" s="5"/>
      <c r="E12" s="5">
        <f>Abrechnung!I26</f>
        <v>-65.999999999999091</v>
      </c>
      <c r="F12" s="5"/>
      <c r="G12" s="5"/>
    </row>
    <row r="14" spans="1:7" ht="19.5" customHeight="1" x14ac:dyDescent="0.25">
      <c r="A14" s="13" t="s">
        <v>18</v>
      </c>
      <c r="B14" s="13"/>
      <c r="C14" s="13"/>
      <c r="D14" s="13"/>
      <c r="E14" s="13"/>
      <c r="F14" s="13"/>
      <c r="G14" s="13"/>
    </row>
    <row r="15" spans="1:7" ht="30" customHeight="1" x14ac:dyDescent="0.25">
      <c r="A15" s="16" t="s">
        <v>19</v>
      </c>
      <c r="B15" s="16" t="s">
        <v>20</v>
      </c>
      <c r="C15" s="16" t="s">
        <v>21</v>
      </c>
      <c r="D15" s="16" t="s">
        <v>22</v>
      </c>
      <c r="E15" s="16" t="s">
        <v>23</v>
      </c>
      <c r="F15" s="16" t="s">
        <v>24</v>
      </c>
      <c r="G15" s="16" t="s">
        <v>25</v>
      </c>
    </row>
    <row r="16" spans="1:7" ht="18.75" customHeight="1" x14ac:dyDescent="0.25">
      <c r="A16" s="17" t="str">
        <f>Mieter!B7</f>
        <v>Familie Schneider</v>
      </c>
      <c r="B16" s="18">
        <f>Mieter!D7</f>
        <v>68</v>
      </c>
      <c r="C16" s="19">
        <f>Mieter!E7</f>
        <v>2</v>
      </c>
      <c r="D16" s="20">
        <f>Abrechnung!E24</f>
        <v>3801.136221073154</v>
      </c>
      <c r="E16" s="20">
        <f>Abrechnung!E25</f>
        <v>3600</v>
      </c>
      <c r="F16" s="21">
        <f>Abrechnung!E26</f>
        <v>201.13622107315405</v>
      </c>
      <c r="G16" s="22" t="str">
        <f>Abrechnung!E27</f>
        <v>Nachzahlung</v>
      </c>
    </row>
    <row r="17" spans="1:7" ht="18.75" customHeight="1" x14ac:dyDescent="0.25">
      <c r="A17" s="23" t="str">
        <f>Mieter!B8</f>
        <v>Daniel Braun</v>
      </c>
      <c r="B17" s="24">
        <f>Mieter!D8</f>
        <v>54</v>
      </c>
      <c r="C17" s="25">
        <f>Mieter!E8</f>
        <v>1</v>
      </c>
      <c r="D17" s="26">
        <f>Abrechnung!F24</f>
        <v>2663.7339577858784</v>
      </c>
      <c r="E17" s="26">
        <f>Abrechnung!F25</f>
        <v>2640</v>
      </c>
      <c r="F17" s="27">
        <f>Abrechnung!F26</f>
        <v>23.733957785878374</v>
      </c>
      <c r="G17" s="28" t="str">
        <f>Abrechnung!F27</f>
        <v>Nachzahlung</v>
      </c>
    </row>
    <row r="18" spans="1:7" ht="18.75" customHeight="1" x14ac:dyDescent="0.25">
      <c r="A18" s="17" t="str">
        <f>Mieter!B9</f>
        <v>Familie Yılmaz</v>
      </c>
      <c r="B18" s="18">
        <f>Mieter!D9</f>
        <v>82</v>
      </c>
      <c r="C18" s="19">
        <f>Mieter!E9</f>
        <v>4</v>
      </c>
      <c r="D18" s="20">
        <f>Abrechnung!G24</f>
        <v>5630.6129524455373</v>
      </c>
      <c r="E18" s="20">
        <f>Abrechnung!G25</f>
        <v>5760</v>
      </c>
      <c r="F18" s="21">
        <f>Abrechnung!G26</f>
        <v>-129.3870475544627</v>
      </c>
      <c r="G18" s="22" t="str">
        <f>Abrechnung!G27</f>
        <v>Guthaben</v>
      </c>
    </row>
    <row r="19" spans="1:7" ht="18.75" customHeight="1" x14ac:dyDescent="0.25">
      <c r="A19" s="23" t="str">
        <f>Mieter!B10</f>
        <v>Petra Lange</v>
      </c>
      <c r="B19" s="24">
        <f>Mieter!D10</f>
        <v>47</v>
      </c>
      <c r="C19" s="25">
        <f>Mieter!E10</f>
        <v>1</v>
      </c>
      <c r="D19" s="26">
        <f>Abrechnung!H24</f>
        <v>2358.5168686954312</v>
      </c>
      <c r="E19" s="26">
        <f>Abrechnung!H25</f>
        <v>2520</v>
      </c>
      <c r="F19" s="27">
        <f>Abrechnung!H26</f>
        <v>-161.48313130456881</v>
      </c>
      <c r="G19" s="28" t="str">
        <f>Abrechnung!H27</f>
        <v>Guthaben</v>
      </c>
    </row>
    <row r="20" spans="1:7" ht="21" customHeight="1" x14ac:dyDescent="0.25">
      <c r="A20" s="29" t="s">
        <v>26</v>
      </c>
      <c r="B20" s="30">
        <f>Mieter!D11</f>
        <v>251</v>
      </c>
      <c r="C20" s="31">
        <f>Mieter!E11</f>
        <v>8</v>
      </c>
      <c r="D20" s="32">
        <f>Abrechnung!I24</f>
        <v>14454</v>
      </c>
      <c r="E20" s="32">
        <f>Abrechnung!I25</f>
        <v>14520</v>
      </c>
      <c r="F20" s="32">
        <f>Abrechnung!I26</f>
        <v>-65.999999999999091</v>
      </c>
      <c r="G20" s="33"/>
    </row>
    <row r="22" spans="1:7" ht="19.5" customHeight="1" x14ac:dyDescent="0.25">
      <c r="A22" s="13" t="s">
        <v>27</v>
      </c>
      <c r="B22" s="13"/>
      <c r="C22" s="13"/>
      <c r="D22" s="13"/>
      <c r="E22" s="13"/>
      <c r="F22" s="13"/>
      <c r="G22" s="13"/>
    </row>
    <row r="23" spans="1:7" ht="16.5" customHeight="1" x14ac:dyDescent="0.25">
      <c r="A23" s="4" t="s">
        <v>28</v>
      </c>
      <c r="B23" s="4"/>
      <c r="C23" s="4"/>
      <c r="D23" s="4"/>
      <c r="E23" s="4"/>
      <c r="F23" s="4"/>
      <c r="G23" s="4"/>
    </row>
    <row r="24" spans="1:7" ht="16.5" customHeight="1" x14ac:dyDescent="0.25">
      <c r="A24" s="3" t="s">
        <v>29</v>
      </c>
      <c r="B24" s="3"/>
      <c r="C24" s="3"/>
      <c r="D24" s="3"/>
      <c r="E24" s="3"/>
      <c r="F24" s="3"/>
      <c r="G24" s="3"/>
    </row>
    <row r="25" spans="1:7" ht="16.5" customHeight="1" x14ac:dyDescent="0.25">
      <c r="A25" s="4" t="s">
        <v>30</v>
      </c>
      <c r="B25" s="4"/>
      <c r="C25" s="4"/>
      <c r="D25" s="4"/>
      <c r="E25" s="4"/>
      <c r="F25" s="4"/>
      <c r="G25" s="4"/>
    </row>
    <row r="26" spans="1:7" ht="16.5" customHeight="1" x14ac:dyDescent="0.25">
      <c r="A26" s="3" t="s">
        <v>31</v>
      </c>
      <c r="B26" s="3"/>
      <c r="C26" s="3"/>
      <c r="D26" s="3"/>
      <c r="E26" s="3"/>
      <c r="F26" s="3"/>
      <c r="G26" s="3"/>
    </row>
    <row r="27" spans="1:7" ht="16.5" customHeight="1" x14ac:dyDescent="0.25">
      <c r="A27" s="4" t="s">
        <v>32</v>
      </c>
      <c r="B27" s="4"/>
      <c r="C27" s="4"/>
      <c r="D27" s="4"/>
      <c r="E27" s="4"/>
      <c r="F27" s="4"/>
      <c r="G27" s="4"/>
    </row>
    <row r="28" spans="1:7" ht="16.5" customHeight="1" x14ac:dyDescent="0.25">
      <c r="A28" s="3" t="s">
        <v>33</v>
      </c>
      <c r="B28" s="3"/>
      <c r="C28" s="3"/>
      <c r="D28" s="3"/>
      <c r="E28" s="3"/>
      <c r="F28" s="3"/>
      <c r="G28" s="3"/>
    </row>
  </sheetData>
  <mergeCells count="25">
    <mergeCell ref="A26:G26"/>
    <mergeCell ref="A27:G27"/>
    <mergeCell ref="A28:G28"/>
    <mergeCell ref="A14:G14"/>
    <mergeCell ref="A22:G22"/>
    <mergeCell ref="A23:G23"/>
    <mergeCell ref="A24:G24"/>
    <mergeCell ref="A25:G25"/>
    <mergeCell ref="A11:B11"/>
    <mergeCell ref="C11:D11"/>
    <mergeCell ref="E11:G11"/>
    <mergeCell ref="A12:B12"/>
    <mergeCell ref="C12:D12"/>
    <mergeCell ref="E12:G12"/>
    <mergeCell ref="B7:C7"/>
    <mergeCell ref="E7:G7"/>
    <mergeCell ref="B8:C8"/>
    <mergeCell ref="E8:G8"/>
    <mergeCell ref="A10:G10"/>
    <mergeCell ref="A1:G2"/>
    <mergeCell ref="A4:G4"/>
    <mergeCell ref="B5:C5"/>
    <mergeCell ref="E5:G5"/>
    <mergeCell ref="B6:C6"/>
    <mergeCell ref="E6:G6"/>
  </mergeCells>
  <conditionalFormatting sqref="F16:F19">
    <cfRule type="cellIs" dxfId="4" priority="2" operator="greaterThan">
      <formula>0</formula>
    </cfRule>
    <cfRule type="cellIs" dxfId="3" priority="3" operator="lessThan">
      <formula>0</formula>
    </cfRule>
  </conditionalFormatting>
  <pageMargins left="0.4" right="0.4" top="0.5" bottom="0.5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1" width="9" customWidth="1"/>
    <col min="2" max="2" width="22" customWidth="1"/>
    <col min="3" max="3" width="15" customWidth="1"/>
    <col min="4" max="4" width="13" customWidth="1"/>
    <col min="5" max="5" width="10" customWidth="1"/>
    <col min="6" max="7" width="13" customWidth="1"/>
    <col min="8" max="8" width="12" customWidth="1"/>
    <col min="9" max="9" width="14" customWidth="1"/>
    <col min="10" max="10" width="15" customWidth="1"/>
    <col min="11" max="11" width="16" customWidth="1"/>
  </cols>
  <sheetData>
    <row r="1" spans="1:11" ht="31.5" customHeight="1" x14ac:dyDescent="0.25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25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ht="15" customHeight="1" x14ac:dyDescent="0.25">
      <c r="A4" s="1" t="s">
        <v>36</v>
      </c>
      <c r="B4" s="1"/>
      <c r="C4" s="1"/>
      <c r="D4" s="1"/>
      <c r="E4" s="1"/>
      <c r="F4" s="1"/>
      <c r="G4" s="1"/>
      <c r="H4" s="1"/>
      <c r="I4" s="1"/>
      <c r="J4" s="1"/>
      <c r="K4" s="1"/>
    </row>
    <row r="6" spans="1:11" ht="42" customHeight="1" x14ac:dyDescent="0.25">
      <c r="A6" s="16" t="s">
        <v>37</v>
      </c>
      <c r="B6" s="16" t="s">
        <v>38</v>
      </c>
      <c r="C6" s="16" t="s">
        <v>39</v>
      </c>
      <c r="D6" s="16" t="s">
        <v>20</v>
      </c>
      <c r="E6" s="16" t="s">
        <v>21</v>
      </c>
      <c r="F6" s="16" t="s">
        <v>40</v>
      </c>
      <c r="G6" s="16" t="s">
        <v>41</v>
      </c>
      <c r="H6" s="16" t="s">
        <v>42</v>
      </c>
      <c r="I6" s="16" t="s">
        <v>43</v>
      </c>
      <c r="J6" s="16" t="s">
        <v>44</v>
      </c>
      <c r="K6" s="16" t="s">
        <v>45</v>
      </c>
    </row>
    <row r="7" spans="1:11" ht="19.5" customHeight="1" x14ac:dyDescent="0.25">
      <c r="A7" s="22" t="s">
        <v>46</v>
      </c>
      <c r="B7" s="34" t="s">
        <v>47</v>
      </c>
      <c r="C7" s="34" t="s">
        <v>48</v>
      </c>
      <c r="D7" s="35">
        <v>68</v>
      </c>
      <c r="E7" s="36">
        <v>2</v>
      </c>
      <c r="F7" s="37">
        <v>43586</v>
      </c>
      <c r="G7" s="37"/>
      <c r="H7" s="36">
        <v>12</v>
      </c>
      <c r="I7" s="36">
        <v>6200</v>
      </c>
      <c r="J7" s="38">
        <v>300</v>
      </c>
      <c r="K7" s="39">
        <f>J7*H7</f>
        <v>3600</v>
      </c>
    </row>
    <row r="8" spans="1:11" ht="19.5" customHeight="1" x14ac:dyDescent="0.25">
      <c r="A8" s="28" t="s">
        <v>49</v>
      </c>
      <c r="B8" s="34" t="s">
        <v>50</v>
      </c>
      <c r="C8" s="34" t="s">
        <v>51</v>
      </c>
      <c r="D8" s="35">
        <v>54</v>
      </c>
      <c r="E8" s="36">
        <v>1</v>
      </c>
      <c r="F8" s="37">
        <v>44454</v>
      </c>
      <c r="G8" s="37"/>
      <c r="H8" s="36">
        <v>12</v>
      </c>
      <c r="I8" s="36">
        <v>4100</v>
      </c>
      <c r="J8" s="38">
        <v>220</v>
      </c>
      <c r="K8" s="39">
        <f>J8*H8</f>
        <v>2640</v>
      </c>
    </row>
    <row r="9" spans="1:11" ht="19.5" customHeight="1" x14ac:dyDescent="0.25">
      <c r="A9" s="22" t="s">
        <v>52</v>
      </c>
      <c r="B9" s="34" t="s">
        <v>53</v>
      </c>
      <c r="C9" s="34" t="s">
        <v>54</v>
      </c>
      <c r="D9" s="35">
        <v>82</v>
      </c>
      <c r="E9" s="36">
        <v>4</v>
      </c>
      <c r="F9" s="37">
        <v>43160</v>
      </c>
      <c r="G9" s="37"/>
      <c r="H9" s="36">
        <v>12</v>
      </c>
      <c r="I9" s="36">
        <v>9800</v>
      </c>
      <c r="J9" s="38">
        <v>480</v>
      </c>
      <c r="K9" s="39">
        <f>J9*H9</f>
        <v>5760</v>
      </c>
    </row>
    <row r="10" spans="1:11" ht="19.5" customHeight="1" x14ac:dyDescent="0.25">
      <c r="A10" s="28" t="s">
        <v>55</v>
      </c>
      <c r="B10" s="34" t="s">
        <v>56</v>
      </c>
      <c r="C10" s="34" t="s">
        <v>57</v>
      </c>
      <c r="D10" s="35">
        <v>47</v>
      </c>
      <c r="E10" s="36">
        <v>1</v>
      </c>
      <c r="F10" s="37">
        <v>45231</v>
      </c>
      <c r="G10" s="37"/>
      <c r="H10" s="36">
        <v>12</v>
      </c>
      <c r="I10" s="36">
        <v>3400</v>
      </c>
      <c r="J10" s="38">
        <v>210</v>
      </c>
      <c r="K10" s="39">
        <f>J10*H10</f>
        <v>2520</v>
      </c>
    </row>
    <row r="11" spans="1:11" ht="21.75" customHeight="1" x14ac:dyDescent="0.25">
      <c r="A11" s="61" t="s">
        <v>58</v>
      </c>
      <c r="B11" s="61"/>
      <c r="C11" s="61"/>
      <c r="D11" s="30">
        <f>SUM(D7:D10)</f>
        <v>251</v>
      </c>
      <c r="E11" s="31">
        <f>SUM(E7:E10)</f>
        <v>8</v>
      </c>
      <c r="F11" s="33"/>
      <c r="G11" s="33"/>
      <c r="H11" s="33"/>
      <c r="I11" s="31">
        <f>SUM(I7:I10)</f>
        <v>23500</v>
      </c>
      <c r="J11" s="32">
        <f>SUM(J7:J10)</f>
        <v>1210</v>
      </c>
      <c r="K11" s="32">
        <f>SUM(K7:K10)</f>
        <v>14520</v>
      </c>
    </row>
  </sheetData>
  <mergeCells count="4">
    <mergeCell ref="A1:K1"/>
    <mergeCell ref="A2:K2"/>
    <mergeCell ref="A4:K4"/>
    <mergeCell ref="A11:C11"/>
  </mergeCells>
  <pageMargins left="0.4" right="0.4" top="0.5" bottom="0.5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1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7" customWidth="1"/>
    <col min="2" max="2" width="30" customWidth="1"/>
    <col min="3" max="3" width="40" customWidth="1"/>
    <col min="4" max="4" width="16" customWidth="1"/>
    <col min="5" max="5" width="19" customWidth="1"/>
    <col min="6" max="6" width="14" customWidth="1"/>
  </cols>
  <sheetData>
    <row r="1" spans="1:6" ht="31.5" customHeight="1" x14ac:dyDescent="0.25">
      <c r="A1" s="2" t="s">
        <v>59</v>
      </c>
      <c r="B1" s="2"/>
      <c r="C1" s="2"/>
      <c r="D1" s="2"/>
      <c r="E1" s="2"/>
      <c r="F1" s="2"/>
    </row>
    <row r="2" spans="1:6" ht="15" customHeight="1" x14ac:dyDescent="0.25">
      <c r="A2" s="1" t="s">
        <v>35</v>
      </c>
      <c r="B2" s="1"/>
      <c r="C2" s="1"/>
      <c r="D2" s="1"/>
      <c r="E2" s="1"/>
      <c r="F2" s="1"/>
    </row>
    <row r="4" spans="1:6" ht="23.85" customHeight="1" x14ac:dyDescent="0.25">
      <c r="A4" s="1" t="s">
        <v>60</v>
      </c>
      <c r="B4" s="1"/>
      <c r="C4" s="1"/>
      <c r="D4" s="1"/>
      <c r="E4" s="1"/>
      <c r="F4" s="1"/>
    </row>
    <row r="5" spans="1:6" ht="30" customHeight="1" x14ac:dyDescent="0.25">
      <c r="A5" s="16" t="s">
        <v>61</v>
      </c>
      <c r="B5" s="16" t="s">
        <v>62</v>
      </c>
      <c r="C5" s="16" t="s">
        <v>63</v>
      </c>
      <c r="D5" s="16" t="s">
        <v>64</v>
      </c>
      <c r="E5" s="16" t="s">
        <v>65</v>
      </c>
      <c r="F5" s="16" t="s">
        <v>66</v>
      </c>
    </row>
    <row r="6" spans="1:6" ht="18.75" customHeight="1" x14ac:dyDescent="0.25">
      <c r="A6" s="22">
        <v>1</v>
      </c>
      <c r="B6" s="34" t="s">
        <v>67</v>
      </c>
      <c r="C6" s="40" t="s">
        <v>68</v>
      </c>
      <c r="D6" s="38">
        <v>1240</v>
      </c>
      <c r="E6" s="41" t="s">
        <v>69</v>
      </c>
      <c r="F6" s="42" t="s">
        <v>70</v>
      </c>
    </row>
    <row r="7" spans="1:6" ht="18.75" customHeight="1" x14ac:dyDescent="0.25">
      <c r="A7" s="28">
        <v>2</v>
      </c>
      <c r="B7" s="34" t="s">
        <v>71</v>
      </c>
      <c r="C7" s="43" t="s">
        <v>72</v>
      </c>
      <c r="D7" s="38">
        <v>1680</v>
      </c>
      <c r="E7" s="41" t="s">
        <v>69</v>
      </c>
      <c r="F7" s="42" t="s">
        <v>70</v>
      </c>
    </row>
    <row r="8" spans="1:6" ht="18.75" customHeight="1" x14ac:dyDescent="0.25">
      <c r="A8" s="22">
        <v>3</v>
      </c>
      <c r="B8" s="34" t="s">
        <v>73</v>
      </c>
      <c r="C8" s="40" t="s">
        <v>74</v>
      </c>
      <c r="D8" s="38">
        <v>2340</v>
      </c>
      <c r="E8" s="41" t="s">
        <v>21</v>
      </c>
      <c r="F8" s="42" t="s">
        <v>70</v>
      </c>
    </row>
    <row r="9" spans="1:6" ht="18.75" customHeight="1" x14ac:dyDescent="0.25">
      <c r="A9" s="28">
        <v>4</v>
      </c>
      <c r="B9" s="34" t="s">
        <v>75</v>
      </c>
      <c r="C9" s="43" t="s">
        <v>76</v>
      </c>
      <c r="D9" s="38">
        <v>4850</v>
      </c>
      <c r="E9" s="41" t="s">
        <v>77</v>
      </c>
      <c r="F9" s="42" t="s">
        <v>70</v>
      </c>
    </row>
    <row r="10" spans="1:6" ht="18.75" customHeight="1" x14ac:dyDescent="0.25">
      <c r="A10" s="22">
        <v>5</v>
      </c>
      <c r="B10" s="34" t="s">
        <v>78</v>
      </c>
      <c r="C10" s="40" t="s">
        <v>79</v>
      </c>
      <c r="D10" s="38">
        <v>720</v>
      </c>
      <c r="E10" s="41" t="s">
        <v>21</v>
      </c>
      <c r="F10" s="42" t="s">
        <v>70</v>
      </c>
    </row>
    <row r="11" spans="1:6" ht="18.75" customHeight="1" x14ac:dyDescent="0.25">
      <c r="A11" s="28">
        <v>6</v>
      </c>
      <c r="B11" s="34" t="s">
        <v>80</v>
      </c>
      <c r="C11" s="43" t="s">
        <v>81</v>
      </c>
      <c r="D11" s="38">
        <v>960</v>
      </c>
      <c r="E11" s="41" t="s">
        <v>69</v>
      </c>
      <c r="F11" s="42" t="s">
        <v>70</v>
      </c>
    </row>
    <row r="12" spans="1:6" ht="18.75" customHeight="1" x14ac:dyDescent="0.25">
      <c r="A12" s="22">
        <v>7</v>
      </c>
      <c r="B12" s="34" t="s">
        <v>82</v>
      </c>
      <c r="C12" s="40" t="s">
        <v>83</v>
      </c>
      <c r="D12" s="38">
        <v>540</v>
      </c>
      <c r="E12" s="41" t="s">
        <v>69</v>
      </c>
      <c r="F12" s="42" t="s">
        <v>70</v>
      </c>
    </row>
    <row r="13" spans="1:6" ht="18.75" customHeight="1" x14ac:dyDescent="0.25">
      <c r="A13" s="28">
        <v>8</v>
      </c>
      <c r="B13" s="34" t="s">
        <v>84</v>
      </c>
      <c r="C13" s="43" t="s">
        <v>85</v>
      </c>
      <c r="D13" s="38">
        <v>384</v>
      </c>
      <c r="E13" s="41" t="s">
        <v>69</v>
      </c>
      <c r="F13" s="42" t="s">
        <v>70</v>
      </c>
    </row>
    <row r="14" spans="1:6" ht="18.75" customHeight="1" x14ac:dyDescent="0.25">
      <c r="A14" s="22">
        <v>9</v>
      </c>
      <c r="B14" s="34" t="s">
        <v>86</v>
      </c>
      <c r="C14" s="40" t="s">
        <v>87</v>
      </c>
      <c r="D14" s="38">
        <v>600</v>
      </c>
      <c r="E14" s="41" t="s">
        <v>88</v>
      </c>
      <c r="F14" s="42" t="s">
        <v>70</v>
      </c>
    </row>
    <row r="15" spans="1:6" ht="18.75" customHeight="1" x14ac:dyDescent="0.25">
      <c r="A15" s="28">
        <v>10</v>
      </c>
      <c r="B15" s="34" t="s">
        <v>89</v>
      </c>
      <c r="C15" s="43" t="s">
        <v>90</v>
      </c>
      <c r="D15" s="38">
        <v>180</v>
      </c>
      <c r="E15" s="41" t="s">
        <v>88</v>
      </c>
      <c r="F15" s="42" t="s">
        <v>70</v>
      </c>
    </row>
    <row r="16" spans="1:6" ht="18.75" customHeight="1" x14ac:dyDescent="0.25">
      <c r="A16" s="22">
        <v>11</v>
      </c>
      <c r="B16" s="34" t="s">
        <v>91</v>
      </c>
      <c r="C16" s="40" t="s">
        <v>92</v>
      </c>
      <c r="D16" s="38">
        <v>240</v>
      </c>
      <c r="E16" s="41" t="s">
        <v>69</v>
      </c>
      <c r="F16" s="42" t="s">
        <v>70</v>
      </c>
    </row>
    <row r="17" spans="1:6" ht="18.75" customHeight="1" x14ac:dyDescent="0.25">
      <c r="A17" s="28">
        <v>12</v>
      </c>
      <c r="B17" s="34" t="s">
        <v>93</v>
      </c>
      <c r="C17" s="43" t="s">
        <v>94</v>
      </c>
      <c r="D17" s="38">
        <v>720</v>
      </c>
      <c r="E17" s="41" t="s">
        <v>69</v>
      </c>
      <c r="F17" s="42" t="s">
        <v>70</v>
      </c>
    </row>
    <row r="18" spans="1:6" ht="18.75" customHeight="1" x14ac:dyDescent="0.25">
      <c r="A18" s="22">
        <v>13</v>
      </c>
      <c r="B18" s="44" t="s">
        <v>95</v>
      </c>
      <c r="C18" s="40" t="s">
        <v>96</v>
      </c>
      <c r="D18" s="38">
        <v>850</v>
      </c>
      <c r="E18" s="41" t="s">
        <v>69</v>
      </c>
      <c r="F18" s="45" t="s">
        <v>97</v>
      </c>
    </row>
    <row r="19" spans="1:6" ht="19.5" customHeight="1" x14ac:dyDescent="0.25">
      <c r="A19" s="62" t="s">
        <v>98</v>
      </c>
      <c r="B19" s="62"/>
      <c r="C19" s="62"/>
      <c r="D19" s="32">
        <f>SUM(D6:D18)</f>
        <v>15304</v>
      </c>
      <c r="E19" s="33"/>
      <c r="F19" s="33"/>
    </row>
    <row r="20" spans="1:6" ht="19.5" customHeight="1" x14ac:dyDescent="0.25">
      <c r="A20" s="63" t="s">
        <v>99</v>
      </c>
      <c r="B20" s="63"/>
      <c r="C20" s="63"/>
      <c r="D20" s="46">
        <f>SUMIF(F6:F18,"Ja",D6:D18)</f>
        <v>14454</v>
      </c>
      <c r="E20" s="47"/>
      <c r="F20" s="47"/>
    </row>
    <row r="21" spans="1:6" ht="19.5" customHeight="1" x14ac:dyDescent="0.25">
      <c r="A21" s="64" t="s">
        <v>100</v>
      </c>
      <c r="B21" s="64"/>
      <c r="C21" s="64"/>
      <c r="D21" s="48">
        <f>SUMIF(F6:F18,"Nein",D6:D18)</f>
        <v>850</v>
      </c>
      <c r="E21" s="49"/>
      <c r="F21" s="49"/>
    </row>
  </sheetData>
  <mergeCells count="6">
    <mergeCell ref="A21:C21"/>
    <mergeCell ref="A1:F1"/>
    <mergeCell ref="A2:F2"/>
    <mergeCell ref="A4:F4"/>
    <mergeCell ref="A19:C19"/>
    <mergeCell ref="A20:C20"/>
  </mergeCells>
  <dataValidations count="2">
    <dataValidation type="list" allowBlank="1" sqref="E6:E18" xr:uid="{00000000-0002-0000-0200-000000000000}">
      <formula1>"Wohnfläche,Personen,Einheiten,Verbrauch"</formula1>
      <formula2>0</formula2>
    </dataValidation>
    <dataValidation type="list" allowBlank="1" sqref="F6:F18" xr:uid="{00000000-0002-0000-0200-000001000000}">
      <formula1>"Ja,Nein"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7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8.7109375" defaultRowHeight="15" x14ac:dyDescent="0.25"/>
  <cols>
    <col min="1" max="1" width="7" customWidth="1"/>
    <col min="2" max="2" width="30" customWidth="1"/>
    <col min="3" max="3" width="16" customWidth="1"/>
    <col min="4" max="4" width="14" customWidth="1"/>
    <col min="5" max="8" width="16" customWidth="1"/>
    <col min="9" max="9" width="15" customWidth="1"/>
  </cols>
  <sheetData>
    <row r="1" spans="1:9" ht="31.5" customHeight="1" x14ac:dyDescent="0.25">
      <c r="A1" s="2" t="s">
        <v>101</v>
      </c>
      <c r="B1" s="2"/>
      <c r="C1" s="2"/>
      <c r="D1" s="2"/>
      <c r="E1" s="2"/>
      <c r="F1" s="2"/>
      <c r="G1" s="2"/>
      <c r="H1" s="2"/>
      <c r="I1" s="2"/>
    </row>
    <row r="2" spans="1:9" ht="15" customHeight="1" x14ac:dyDescent="0.25">
      <c r="A2" s="1" t="s">
        <v>35</v>
      </c>
      <c r="B2" s="1"/>
      <c r="C2" s="1"/>
      <c r="D2" s="1"/>
      <c r="E2" s="1"/>
      <c r="F2" s="1"/>
      <c r="G2" s="1"/>
      <c r="H2" s="1"/>
      <c r="I2" s="1"/>
    </row>
    <row r="4" spans="1:9" ht="15" customHeight="1" x14ac:dyDescent="0.25">
      <c r="B4" s="65" t="s">
        <v>102</v>
      </c>
      <c r="C4" s="65"/>
      <c r="D4" s="65"/>
      <c r="E4" s="50"/>
    </row>
    <row r="5" spans="1:9" ht="15" customHeight="1" x14ac:dyDescent="0.25">
      <c r="B5" s="66" t="s">
        <v>13</v>
      </c>
      <c r="C5" s="66"/>
      <c r="D5" s="66"/>
      <c r="E5" s="51">
        <f>Mieter!D11</f>
        <v>251</v>
      </c>
    </row>
    <row r="6" spans="1:9" ht="15" customHeight="1" x14ac:dyDescent="0.25">
      <c r="B6" s="66" t="s">
        <v>103</v>
      </c>
      <c r="C6" s="66"/>
      <c r="D6" s="66"/>
      <c r="E6" s="52">
        <f>Mieter!E11</f>
        <v>8</v>
      </c>
    </row>
    <row r="7" spans="1:9" ht="15" customHeight="1" x14ac:dyDescent="0.25">
      <c r="B7" s="66" t="s">
        <v>11</v>
      </c>
      <c r="C7" s="66"/>
      <c r="D7" s="66"/>
      <c r="E7" s="52">
        <f>COUNTA(Mieter!B7:B10)</f>
        <v>4</v>
      </c>
    </row>
    <row r="8" spans="1:9" ht="15" customHeight="1" x14ac:dyDescent="0.25">
      <c r="B8" s="66" t="s">
        <v>104</v>
      </c>
      <c r="C8" s="66"/>
      <c r="D8" s="66"/>
      <c r="E8" s="52">
        <f>Mieter!I11</f>
        <v>23500</v>
      </c>
    </row>
    <row r="10" spans="1:9" ht="33.75" customHeight="1" x14ac:dyDescent="0.25">
      <c r="A10" s="16" t="s">
        <v>61</v>
      </c>
      <c r="B10" s="16" t="s">
        <v>62</v>
      </c>
      <c r="C10" s="16" t="s">
        <v>64</v>
      </c>
      <c r="D10" s="16" t="s">
        <v>105</v>
      </c>
      <c r="E10" s="16" t="str">
        <f>Mieter!B7</f>
        <v>Familie Schneider</v>
      </c>
      <c r="F10" s="16" t="str">
        <f>Mieter!B8</f>
        <v>Daniel Braun</v>
      </c>
      <c r="G10" s="16" t="str">
        <f>Mieter!B9</f>
        <v>Familie Yılmaz</v>
      </c>
      <c r="H10" s="16" t="str">
        <f>Mieter!B10</f>
        <v>Petra Lange</v>
      </c>
      <c r="I10" s="16" t="s">
        <v>106</v>
      </c>
    </row>
    <row r="11" spans="1:9" ht="18.75" customHeight="1" x14ac:dyDescent="0.25">
      <c r="A11" s="22">
        <f>Kostenarten!A6</f>
        <v>1</v>
      </c>
      <c r="B11" s="53" t="str">
        <f>Kostenarten!B6</f>
        <v>Grundsteuer</v>
      </c>
      <c r="C11" s="20">
        <f>Kostenarten!D6</f>
        <v>1240</v>
      </c>
      <c r="D11" s="54" t="str">
        <f>Kostenarten!E6</f>
        <v>Wohnfläche</v>
      </c>
      <c r="E11" s="20">
        <f>IFERROR($C11*IF(Kostenarten!$F6="Ja",1,0)*IF($D11="Wohnfläche",Mieter!$D$7/$E$5,IF($D11="Personen",Mieter!$E$7/$E$6,IF($D11="Einheiten",1/$E$7,IF($D11="Verbrauch",Mieter!$I$7/$E$8,0)))),0)</f>
        <v>335.93625498007964</v>
      </c>
      <c r="F11" s="20">
        <f>IFERROR($C11*IF(Kostenarten!$F6="Ja",1,0)*IF($D11="Wohnfläche",Mieter!$D$8/$E$5,IF($D11="Personen",Mieter!$E$8/$E$6,IF($D11="Einheiten",1/$E$7,IF($D11="Verbrauch",Mieter!$I$8/$E$8,0)))),0)</f>
        <v>266.77290836653384</v>
      </c>
      <c r="G11" s="20">
        <f>IFERROR($C11*IF(Kostenarten!$F6="Ja",1,0)*IF($D11="Wohnfläche",Mieter!$D$9/$E$5,IF($D11="Personen",Mieter!$E$9/$E$6,IF($D11="Einheiten",1/$E$7,IF($D11="Verbrauch",Mieter!$I$9/$E$8,0)))),0)</f>
        <v>405.09960159362549</v>
      </c>
      <c r="H11" s="20">
        <f>IFERROR($C11*IF(Kostenarten!$F6="Ja",1,0)*IF($D11="Wohnfläche",Mieter!$D$10/$E$5,IF($D11="Personen",Mieter!$E$10/$E$6,IF($D11="Einheiten",1/$E$7,IF($D11="Verbrauch",Mieter!$I$10/$E$8,0)))),0)</f>
        <v>232.19123505976097</v>
      </c>
      <c r="I11" s="55">
        <f>IF(Kostenarten!$F6="Ja",$C11,0)-SUM($E11:$H11)</f>
        <v>0</v>
      </c>
    </row>
    <row r="12" spans="1:9" ht="18.75" customHeight="1" x14ac:dyDescent="0.25">
      <c r="A12" s="28">
        <f>Kostenarten!A7</f>
        <v>2</v>
      </c>
      <c r="B12" s="56" t="str">
        <f>Kostenarten!B7</f>
        <v>Gebäudeversicherung</v>
      </c>
      <c r="C12" s="26">
        <f>Kostenarten!D7</f>
        <v>1680</v>
      </c>
      <c r="D12" s="57" t="str">
        <f>Kostenarten!E7</f>
        <v>Wohnfläche</v>
      </c>
      <c r="E12" s="26">
        <f>IFERROR($C12*IF(Kostenarten!$F7="Ja",1,0)*IF($D12="Wohnfläche",Mieter!$D$7/$E$5,IF($D12="Personen",Mieter!$E$7/$E$6,IF($D12="Einheiten",1/$E$7,IF($D12="Verbrauch",Mieter!$I$7/$E$8,0)))),0)</f>
        <v>455.13944223107569</v>
      </c>
      <c r="F12" s="26">
        <f>IFERROR($C12*IF(Kostenarten!$F7="Ja",1,0)*IF($D12="Wohnfläche",Mieter!$D$8/$E$5,IF($D12="Personen",Mieter!$E$8/$E$6,IF($D12="Einheiten",1/$E$7,IF($D12="Verbrauch",Mieter!$I$8/$E$8,0)))),0)</f>
        <v>361.43426294820716</v>
      </c>
      <c r="G12" s="26">
        <f>IFERROR($C12*IF(Kostenarten!$F7="Ja",1,0)*IF($D12="Wohnfläche",Mieter!$D$9/$E$5,IF($D12="Personen",Mieter!$E$9/$E$6,IF($D12="Einheiten",1/$E$7,IF($D12="Verbrauch",Mieter!$I$9/$E$8,0)))),0)</f>
        <v>548.84462151394416</v>
      </c>
      <c r="H12" s="26">
        <f>IFERROR($C12*IF(Kostenarten!$F7="Ja",1,0)*IF($D12="Wohnfläche",Mieter!$D$10/$E$5,IF($D12="Personen",Mieter!$E$10/$E$6,IF($D12="Einheiten",1/$E$7,IF($D12="Verbrauch",Mieter!$I$10/$E$8,0)))),0)</f>
        <v>314.58167330677293</v>
      </c>
      <c r="I12" s="58">
        <f>IF(Kostenarten!$F7="Ja",$C12,0)-SUM($E12:$H12)</f>
        <v>0</v>
      </c>
    </row>
    <row r="13" spans="1:9" ht="18.75" customHeight="1" x14ac:dyDescent="0.25">
      <c r="A13" s="22">
        <f>Kostenarten!A8</f>
        <v>3</v>
      </c>
      <c r="B13" s="53" t="str">
        <f>Kostenarten!B8</f>
        <v>Wasser / Abwasser</v>
      </c>
      <c r="C13" s="20">
        <f>Kostenarten!D8</f>
        <v>2340</v>
      </c>
      <c r="D13" s="54" t="str">
        <f>Kostenarten!E8</f>
        <v>Personen</v>
      </c>
      <c r="E13" s="20">
        <f>IFERROR($C13*IF(Kostenarten!$F8="Ja",1,0)*IF($D13="Wohnfläche",Mieter!$D$7/$E$5,IF($D13="Personen",Mieter!$E$7/$E$6,IF($D13="Einheiten",1/$E$7,IF($D13="Verbrauch",Mieter!$I$7/$E$8,0)))),0)</f>
        <v>585</v>
      </c>
      <c r="F13" s="20">
        <f>IFERROR($C13*IF(Kostenarten!$F8="Ja",1,0)*IF($D13="Wohnfläche",Mieter!$D$8/$E$5,IF($D13="Personen",Mieter!$E$8/$E$6,IF($D13="Einheiten",1/$E$7,IF($D13="Verbrauch",Mieter!$I$8/$E$8,0)))),0)</f>
        <v>292.5</v>
      </c>
      <c r="G13" s="20">
        <f>IFERROR($C13*IF(Kostenarten!$F8="Ja",1,0)*IF($D13="Wohnfläche",Mieter!$D$9/$E$5,IF($D13="Personen",Mieter!$E$9/$E$6,IF($D13="Einheiten",1/$E$7,IF($D13="Verbrauch",Mieter!$I$9/$E$8,0)))),0)</f>
        <v>1170</v>
      </c>
      <c r="H13" s="20">
        <f>IFERROR($C13*IF(Kostenarten!$F8="Ja",1,0)*IF($D13="Wohnfläche",Mieter!$D$10/$E$5,IF($D13="Personen",Mieter!$E$10/$E$6,IF($D13="Einheiten",1/$E$7,IF($D13="Verbrauch",Mieter!$I$10/$E$8,0)))),0)</f>
        <v>292.5</v>
      </c>
      <c r="I13" s="55">
        <f>IF(Kostenarten!$F8="Ja",$C13,0)-SUM($E13:$H13)</f>
        <v>0</v>
      </c>
    </row>
    <row r="14" spans="1:9" ht="18.75" customHeight="1" x14ac:dyDescent="0.25">
      <c r="A14" s="28">
        <f>Kostenarten!A9</f>
        <v>4</v>
      </c>
      <c r="B14" s="56" t="str">
        <f>Kostenarten!B9</f>
        <v>Heizung / Warmwasser</v>
      </c>
      <c r="C14" s="26">
        <f>Kostenarten!D9</f>
        <v>4850</v>
      </c>
      <c r="D14" s="57" t="str">
        <f>Kostenarten!E9</f>
        <v>Verbrauch</v>
      </c>
      <c r="E14" s="26">
        <f>IFERROR($C14*IF(Kostenarten!$F9="Ja",1,0)*IF($D14="Wohnfläche",Mieter!$D$7/$E$5,IF($D14="Personen",Mieter!$E$7/$E$6,IF($D14="Einheiten",1/$E$7,IF($D14="Verbrauch",Mieter!$I$7/$E$8,0)))),0)</f>
        <v>1279.5744680851064</v>
      </c>
      <c r="F14" s="26">
        <f>IFERROR($C14*IF(Kostenarten!$F9="Ja",1,0)*IF($D14="Wohnfläche",Mieter!$D$8/$E$5,IF($D14="Personen",Mieter!$E$8/$E$6,IF($D14="Einheiten",1/$E$7,IF($D14="Verbrauch",Mieter!$I$8/$E$8,0)))),0)</f>
        <v>846.17021276595744</v>
      </c>
      <c r="G14" s="26">
        <f>IFERROR($C14*IF(Kostenarten!$F9="Ja",1,0)*IF($D14="Wohnfläche",Mieter!$D$9/$E$5,IF($D14="Personen",Mieter!$E$9/$E$6,IF($D14="Einheiten",1/$E$7,IF($D14="Verbrauch",Mieter!$I$9/$E$8,0)))),0)</f>
        <v>2022.5531914893616</v>
      </c>
      <c r="H14" s="26">
        <f>IFERROR($C14*IF(Kostenarten!$F9="Ja",1,0)*IF($D14="Wohnfläche",Mieter!$D$10/$E$5,IF($D14="Personen",Mieter!$E$10/$E$6,IF($D14="Einheiten",1/$E$7,IF($D14="Verbrauch",Mieter!$I$10/$E$8,0)))),0)</f>
        <v>701.70212765957444</v>
      </c>
      <c r="I14" s="58">
        <f>IF(Kostenarten!$F9="Ja",$C14,0)-SUM($E14:$H14)</f>
        <v>0</v>
      </c>
    </row>
    <row r="15" spans="1:9" ht="18.75" customHeight="1" x14ac:dyDescent="0.25">
      <c r="A15" s="22">
        <f>Kostenarten!A10</f>
        <v>5</v>
      </c>
      <c r="B15" s="53" t="str">
        <f>Kostenarten!B10</f>
        <v>Müllabfuhr</v>
      </c>
      <c r="C15" s="20">
        <f>Kostenarten!D10</f>
        <v>720</v>
      </c>
      <c r="D15" s="54" t="str">
        <f>Kostenarten!E10</f>
        <v>Personen</v>
      </c>
      <c r="E15" s="20">
        <f>IFERROR($C15*IF(Kostenarten!$F10="Ja",1,0)*IF($D15="Wohnfläche",Mieter!$D$7/$E$5,IF($D15="Personen",Mieter!$E$7/$E$6,IF($D15="Einheiten",1/$E$7,IF($D15="Verbrauch",Mieter!$I$7/$E$8,0)))),0)</f>
        <v>180</v>
      </c>
      <c r="F15" s="20">
        <f>IFERROR($C15*IF(Kostenarten!$F10="Ja",1,0)*IF($D15="Wohnfläche",Mieter!$D$8/$E$5,IF($D15="Personen",Mieter!$E$8/$E$6,IF($D15="Einheiten",1/$E$7,IF($D15="Verbrauch",Mieter!$I$8/$E$8,0)))),0)</f>
        <v>90</v>
      </c>
      <c r="G15" s="20">
        <f>IFERROR($C15*IF(Kostenarten!$F10="Ja",1,0)*IF($D15="Wohnfläche",Mieter!$D$9/$E$5,IF($D15="Personen",Mieter!$E$9/$E$6,IF($D15="Einheiten",1/$E$7,IF($D15="Verbrauch",Mieter!$I$9/$E$8,0)))),0)</f>
        <v>360</v>
      </c>
      <c r="H15" s="20">
        <f>IFERROR($C15*IF(Kostenarten!$F10="Ja",1,0)*IF($D15="Wohnfläche",Mieter!$D$10/$E$5,IF($D15="Personen",Mieter!$E$10/$E$6,IF($D15="Einheiten",1/$E$7,IF($D15="Verbrauch",Mieter!$I$10/$E$8,0)))),0)</f>
        <v>90</v>
      </c>
      <c r="I15" s="55">
        <f>IF(Kostenarten!$F10="Ja",$C15,0)-SUM($E15:$H15)</f>
        <v>0</v>
      </c>
    </row>
    <row r="16" spans="1:9" ht="18.75" customHeight="1" x14ac:dyDescent="0.25">
      <c r="A16" s="28">
        <f>Kostenarten!A11</f>
        <v>6</v>
      </c>
      <c r="B16" s="56" t="str">
        <f>Kostenarten!B11</f>
        <v>Hausreinigung</v>
      </c>
      <c r="C16" s="26">
        <f>Kostenarten!D11</f>
        <v>960</v>
      </c>
      <c r="D16" s="57" t="str">
        <f>Kostenarten!E11</f>
        <v>Wohnfläche</v>
      </c>
      <c r="E16" s="26">
        <f>IFERROR($C16*IF(Kostenarten!$F11="Ja",1,0)*IF($D16="Wohnfläche",Mieter!$D$7/$E$5,IF($D16="Personen",Mieter!$E$7/$E$6,IF($D16="Einheiten",1/$E$7,IF($D16="Verbrauch",Mieter!$I$7/$E$8,0)))),0)</f>
        <v>260.07968127490039</v>
      </c>
      <c r="F16" s="26">
        <f>IFERROR($C16*IF(Kostenarten!$F11="Ja",1,0)*IF($D16="Wohnfläche",Mieter!$D$8/$E$5,IF($D16="Personen",Mieter!$E$8/$E$6,IF($D16="Einheiten",1/$E$7,IF($D16="Verbrauch",Mieter!$I$8/$E$8,0)))),0)</f>
        <v>206.53386454183268</v>
      </c>
      <c r="G16" s="26">
        <f>IFERROR($C16*IF(Kostenarten!$F11="Ja",1,0)*IF($D16="Wohnfläche",Mieter!$D$9/$E$5,IF($D16="Personen",Mieter!$E$9/$E$6,IF($D16="Einheiten",1/$E$7,IF($D16="Verbrauch",Mieter!$I$9/$E$8,0)))),0)</f>
        <v>313.62549800796813</v>
      </c>
      <c r="H16" s="26">
        <f>IFERROR($C16*IF(Kostenarten!$F11="Ja",1,0)*IF($D16="Wohnfläche",Mieter!$D$10/$E$5,IF($D16="Personen",Mieter!$E$10/$E$6,IF($D16="Einheiten",1/$E$7,IF($D16="Verbrauch",Mieter!$I$10/$E$8,0)))),0)</f>
        <v>179.76095617529882</v>
      </c>
      <c r="I16" s="58">
        <f>IF(Kostenarten!$F11="Ja",$C16,0)-SUM($E16:$H16)</f>
        <v>0</v>
      </c>
    </row>
    <row r="17" spans="1:9" ht="18.75" customHeight="1" x14ac:dyDescent="0.25">
      <c r="A17" s="22">
        <f>Kostenarten!A12</f>
        <v>7</v>
      </c>
      <c r="B17" s="53" t="str">
        <f>Kostenarten!B12</f>
        <v>Gartenpflege</v>
      </c>
      <c r="C17" s="20">
        <f>Kostenarten!D12</f>
        <v>540</v>
      </c>
      <c r="D17" s="54" t="str">
        <f>Kostenarten!E12</f>
        <v>Wohnfläche</v>
      </c>
      <c r="E17" s="20">
        <f>IFERROR($C17*IF(Kostenarten!$F12="Ja",1,0)*IF($D17="Wohnfläche",Mieter!$D$7/$E$5,IF($D17="Personen",Mieter!$E$7/$E$6,IF($D17="Einheiten",1/$E$7,IF($D17="Verbrauch",Mieter!$I$7/$E$8,0)))),0)</f>
        <v>146.29482071713147</v>
      </c>
      <c r="F17" s="20">
        <f>IFERROR($C17*IF(Kostenarten!$F12="Ja",1,0)*IF($D17="Wohnfläche",Mieter!$D$8/$E$5,IF($D17="Personen",Mieter!$E$8/$E$6,IF($D17="Einheiten",1/$E$7,IF($D17="Verbrauch",Mieter!$I$8/$E$8,0)))),0)</f>
        <v>116.17529880478088</v>
      </c>
      <c r="G17" s="20">
        <f>IFERROR($C17*IF(Kostenarten!$F12="Ja",1,0)*IF($D17="Wohnfläche",Mieter!$D$9/$E$5,IF($D17="Personen",Mieter!$E$9/$E$6,IF($D17="Einheiten",1/$E$7,IF($D17="Verbrauch",Mieter!$I$9/$E$8,0)))),0)</f>
        <v>176.41434262948206</v>
      </c>
      <c r="H17" s="20">
        <f>IFERROR($C17*IF(Kostenarten!$F12="Ja",1,0)*IF($D17="Wohnfläche",Mieter!$D$10/$E$5,IF($D17="Personen",Mieter!$E$10/$E$6,IF($D17="Einheiten",1/$E$7,IF($D17="Verbrauch",Mieter!$I$10/$E$8,0)))),0)</f>
        <v>101.11553784860558</v>
      </c>
      <c r="I17" s="55">
        <f>IF(Kostenarten!$F12="Ja",$C17,0)-SUM($E17:$H17)</f>
        <v>0</v>
      </c>
    </row>
    <row r="18" spans="1:9" ht="18.75" customHeight="1" x14ac:dyDescent="0.25">
      <c r="A18" s="28">
        <f>Kostenarten!A13</f>
        <v>8</v>
      </c>
      <c r="B18" s="56" t="str">
        <f>Kostenarten!B13</f>
        <v>Allgemeinstrom</v>
      </c>
      <c r="C18" s="26">
        <f>Kostenarten!D13</f>
        <v>384</v>
      </c>
      <c r="D18" s="57" t="str">
        <f>Kostenarten!E13</f>
        <v>Wohnfläche</v>
      </c>
      <c r="E18" s="26">
        <f>IFERROR($C18*IF(Kostenarten!$F13="Ja",1,0)*IF($D18="Wohnfläche",Mieter!$D$7/$E$5,IF($D18="Personen",Mieter!$E$7/$E$6,IF($D18="Einheiten",1/$E$7,IF($D18="Verbrauch",Mieter!$I$7/$E$8,0)))),0)</f>
        <v>104.03187250996015</v>
      </c>
      <c r="F18" s="26">
        <f>IFERROR($C18*IF(Kostenarten!$F13="Ja",1,0)*IF($D18="Wohnfläche",Mieter!$D$8/$E$5,IF($D18="Personen",Mieter!$E$8/$E$6,IF($D18="Einheiten",1/$E$7,IF($D18="Verbrauch",Mieter!$I$8/$E$8,0)))),0)</f>
        <v>82.613545816733065</v>
      </c>
      <c r="G18" s="26">
        <f>IFERROR($C18*IF(Kostenarten!$F13="Ja",1,0)*IF($D18="Wohnfläche",Mieter!$D$9/$E$5,IF($D18="Personen",Mieter!$E$9/$E$6,IF($D18="Einheiten",1/$E$7,IF($D18="Verbrauch",Mieter!$I$9/$E$8,0)))),0)</f>
        <v>125.45019920318725</v>
      </c>
      <c r="H18" s="26">
        <f>IFERROR($C18*IF(Kostenarten!$F13="Ja",1,0)*IF($D18="Wohnfläche",Mieter!$D$10/$E$5,IF($D18="Personen",Mieter!$E$10/$E$6,IF($D18="Einheiten",1/$E$7,IF($D18="Verbrauch",Mieter!$I$10/$E$8,0)))),0)</f>
        <v>71.904382470119515</v>
      </c>
      <c r="I18" s="58">
        <f>IF(Kostenarten!$F13="Ja",$C18,0)-SUM($E18:$H18)</f>
        <v>0</v>
      </c>
    </row>
    <row r="19" spans="1:9" ht="18.75" customHeight="1" x14ac:dyDescent="0.25">
      <c r="A19" s="22">
        <f>Kostenarten!A14</f>
        <v>9</v>
      </c>
      <c r="B19" s="53" t="str">
        <f>Kostenarten!B14</f>
        <v>Aufzug</v>
      </c>
      <c r="C19" s="20">
        <f>Kostenarten!D14</f>
        <v>600</v>
      </c>
      <c r="D19" s="54" t="str">
        <f>Kostenarten!E14</f>
        <v>Einheiten</v>
      </c>
      <c r="E19" s="20">
        <f>IFERROR($C19*IF(Kostenarten!$F14="Ja",1,0)*IF($D19="Wohnfläche",Mieter!$D$7/$E$5,IF($D19="Personen",Mieter!$E$7/$E$6,IF($D19="Einheiten",1/$E$7,IF($D19="Verbrauch",Mieter!$I$7/$E$8,0)))),0)</f>
        <v>150</v>
      </c>
      <c r="F19" s="20">
        <f>IFERROR($C19*IF(Kostenarten!$F14="Ja",1,0)*IF($D19="Wohnfläche",Mieter!$D$8/$E$5,IF($D19="Personen",Mieter!$E$8/$E$6,IF($D19="Einheiten",1/$E$7,IF($D19="Verbrauch",Mieter!$I$8/$E$8,0)))),0)</f>
        <v>150</v>
      </c>
      <c r="G19" s="20">
        <f>IFERROR($C19*IF(Kostenarten!$F14="Ja",1,0)*IF($D19="Wohnfläche",Mieter!$D$9/$E$5,IF($D19="Personen",Mieter!$E$9/$E$6,IF($D19="Einheiten",1/$E$7,IF($D19="Verbrauch",Mieter!$I$9/$E$8,0)))),0)</f>
        <v>150</v>
      </c>
      <c r="H19" s="20">
        <f>IFERROR($C19*IF(Kostenarten!$F14="Ja",1,0)*IF($D19="Wohnfläche",Mieter!$D$10/$E$5,IF($D19="Personen",Mieter!$E$10/$E$6,IF($D19="Einheiten",1/$E$7,IF($D19="Verbrauch",Mieter!$I$10/$E$8,0)))),0)</f>
        <v>150</v>
      </c>
      <c r="I19" s="55">
        <f>IF(Kostenarten!$F14="Ja",$C19,0)-SUM($E19:$H19)</f>
        <v>0</v>
      </c>
    </row>
    <row r="20" spans="1:9" ht="18.75" customHeight="1" x14ac:dyDescent="0.25">
      <c r="A20" s="28">
        <f>Kostenarten!A15</f>
        <v>10</v>
      </c>
      <c r="B20" s="56" t="str">
        <f>Kostenarten!B15</f>
        <v>Schornsteinfeger</v>
      </c>
      <c r="C20" s="26">
        <f>Kostenarten!D15</f>
        <v>180</v>
      </c>
      <c r="D20" s="57" t="str">
        <f>Kostenarten!E15</f>
        <v>Einheiten</v>
      </c>
      <c r="E20" s="26">
        <f>IFERROR($C20*IF(Kostenarten!$F15="Ja",1,0)*IF($D20="Wohnfläche",Mieter!$D$7/$E$5,IF($D20="Personen",Mieter!$E$7/$E$6,IF($D20="Einheiten",1/$E$7,IF($D20="Verbrauch",Mieter!$I$7/$E$8,0)))),0)</f>
        <v>45</v>
      </c>
      <c r="F20" s="26">
        <f>IFERROR($C20*IF(Kostenarten!$F15="Ja",1,0)*IF($D20="Wohnfläche",Mieter!$D$8/$E$5,IF($D20="Personen",Mieter!$E$8/$E$6,IF($D20="Einheiten",1/$E$7,IF($D20="Verbrauch",Mieter!$I$8/$E$8,0)))),0)</f>
        <v>45</v>
      </c>
      <c r="G20" s="26">
        <f>IFERROR($C20*IF(Kostenarten!$F15="Ja",1,0)*IF($D20="Wohnfläche",Mieter!$D$9/$E$5,IF($D20="Personen",Mieter!$E$9/$E$6,IF($D20="Einheiten",1/$E$7,IF($D20="Verbrauch",Mieter!$I$9/$E$8,0)))),0)</f>
        <v>45</v>
      </c>
      <c r="H20" s="26">
        <f>IFERROR($C20*IF(Kostenarten!$F15="Ja",1,0)*IF($D20="Wohnfläche",Mieter!$D$10/$E$5,IF($D20="Personen",Mieter!$E$10/$E$6,IF($D20="Einheiten",1/$E$7,IF($D20="Verbrauch",Mieter!$I$10/$E$8,0)))),0)</f>
        <v>45</v>
      </c>
      <c r="I20" s="58">
        <f>IF(Kostenarten!$F15="Ja",$C20,0)-SUM($E20:$H20)</f>
        <v>0</v>
      </c>
    </row>
    <row r="21" spans="1:9" ht="18.75" customHeight="1" x14ac:dyDescent="0.25">
      <c r="A21" s="22">
        <f>Kostenarten!A16</f>
        <v>11</v>
      </c>
      <c r="B21" s="53" t="str">
        <f>Kostenarten!B16</f>
        <v>Straßenreinigung / Winterdienst</v>
      </c>
      <c r="C21" s="20">
        <f>Kostenarten!D16</f>
        <v>240</v>
      </c>
      <c r="D21" s="54" t="str">
        <f>Kostenarten!E16</f>
        <v>Wohnfläche</v>
      </c>
      <c r="E21" s="20">
        <f>IFERROR($C21*IF(Kostenarten!$F16="Ja",1,0)*IF($D21="Wohnfläche",Mieter!$D$7/$E$5,IF($D21="Personen",Mieter!$E$7/$E$6,IF($D21="Einheiten",1/$E$7,IF($D21="Verbrauch",Mieter!$I$7/$E$8,0)))),0)</f>
        <v>65.019920318725099</v>
      </c>
      <c r="F21" s="20">
        <f>IFERROR($C21*IF(Kostenarten!$F16="Ja",1,0)*IF($D21="Wohnfläche",Mieter!$D$8/$E$5,IF($D21="Personen",Mieter!$E$8/$E$6,IF($D21="Einheiten",1/$E$7,IF($D21="Verbrauch",Mieter!$I$8/$E$8,0)))),0)</f>
        <v>51.633466135458171</v>
      </c>
      <c r="G21" s="20">
        <f>IFERROR($C21*IF(Kostenarten!$F16="Ja",1,0)*IF($D21="Wohnfläche",Mieter!$D$9/$E$5,IF($D21="Personen",Mieter!$E$9/$E$6,IF($D21="Einheiten",1/$E$7,IF($D21="Verbrauch",Mieter!$I$9/$E$8,0)))),0)</f>
        <v>78.406374501992033</v>
      </c>
      <c r="H21" s="20">
        <f>IFERROR($C21*IF(Kostenarten!$F16="Ja",1,0)*IF($D21="Wohnfläche",Mieter!$D$10/$E$5,IF($D21="Personen",Mieter!$E$10/$E$6,IF($D21="Einheiten",1/$E$7,IF($D21="Verbrauch",Mieter!$I$10/$E$8,0)))),0)</f>
        <v>44.940239043824704</v>
      </c>
      <c r="I21" s="55">
        <f>IF(Kostenarten!$F16="Ja",$C21,0)-SUM($E21:$H21)</f>
        <v>0</v>
      </c>
    </row>
    <row r="22" spans="1:9" ht="18.75" customHeight="1" x14ac:dyDescent="0.25">
      <c r="A22" s="28">
        <f>Kostenarten!A17</f>
        <v>12</v>
      </c>
      <c r="B22" s="56" t="str">
        <f>Kostenarten!B17</f>
        <v>Hauswart</v>
      </c>
      <c r="C22" s="26">
        <f>Kostenarten!D17</f>
        <v>720</v>
      </c>
      <c r="D22" s="57" t="str">
        <f>Kostenarten!E17</f>
        <v>Wohnfläche</v>
      </c>
      <c r="E22" s="26">
        <f>IFERROR($C22*IF(Kostenarten!$F17="Ja",1,0)*IF($D22="Wohnfläche",Mieter!$D$7/$E$5,IF($D22="Personen",Mieter!$E$7/$E$6,IF($D22="Einheiten",1/$E$7,IF($D22="Verbrauch",Mieter!$I$7/$E$8,0)))),0)</f>
        <v>195.0597609561753</v>
      </c>
      <c r="F22" s="26">
        <f>IFERROR($C22*IF(Kostenarten!$F17="Ja",1,0)*IF($D22="Wohnfläche",Mieter!$D$8/$E$5,IF($D22="Personen",Mieter!$E$8/$E$6,IF($D22="Einheiten",1/$E$7,IF($D22="Verbrauch",Mieter!$I$8/$E$8,0)))),0)</f>
        <v>154.90039840637451</v>
      </c>
      <c r="G22" s="26">
        <f>IFERROR($C22*IF(Kostenarten!$F17="Ja",1,0)*IF($D22="Wohnfläche",Mieter!$D$9/$E$5,IF($D22="Personen",Mieter!$E$9/$E$6,IF($D22="Einheiten",1/$E$7,IF($D22="Verbrauch",Mieter!$I$9/$E$8,0)))),0)</f>
        <v>235.21912350597609</v>
      </c>
      <c r="H22" s="26">
        <f>IFERROR($C22*IF(Kostenarten!$F17="Ja",1,0)*IF($D22="Wohnfläche",Mieter!$D$10/$E$5,IF($D22="Personen",Mieter!$E$10/$E$6,IF($D22="Einheiten",1/$E$7,IF($D22="Verbrauch",Mieter!$I$10/$E$8,0)))),0)</f>
        <v>134.82071713147411</v>
      </c>
      <c r="I22" s="58">
        <f>IF(Kostenarten!$F17="Ja",$C22,0)-SUM($E22:$H22)</f>
        <v>0</v>
      </c>
    </row>
    <row r="23" spans="1:9" ht="18.75" customHeight="1" x14ac:dyDescent="0.25">
      <c r="A23" s="22">
        <f>Kostenarten!A18</f>
        <v>13</v>
      </c>
      <c r="B23" s="53" t="str">
        <f>Kostenarten!B18</f>
        <v>Instandhaltung / Reparaturen</v>
      </c>
      <c r="C23" s="20">
        <f>Kostenarten!D18</f>
        <v>850</v>
      </c>
      <c r="D23" s="54" t="str">
        <f>Kostenarten!E18</f>
        <v>Wohnfläche</v>
      </c>
      <c r="E23" s="20">
        <f>IFERROR($C23*IF(Kostenarten!$F18="Ja",1,0)*IF($D23="Wohnfläche",Mieter!$D$7/$E$5,IF($D23="Personen",Mieter!$E$7/$E$6,IF($D23="Einheiten",1/$E$7,IF($D23="Verbrauch",Mieter!$I$7/$E$8,0)))),0)</f>
        <v>0</v>
      </c>
      <c r="F23" s="20">
        <f>IFERROR($C23*IF(Kostenarten!$F18="Ja",1,0)*IF($D23="Wohnfläche",Mieter!$D$8/$E$5,IF($D23="Personen",Mieter!$E$8/$E$6,IF($D23="Einheiten",1/$E$7,IF($D23="Verbrauch",Mieter!$I$8/$E$8,0)))),0)</f>
        <v>0</v>
      </c>
      <c r="G23" s="20">
        <f>IFERROR($C23*IF(Kostenarten!$F18="Ja",1,0)*IF($D23="Wohnfläche",Mieter!$D$9/$E$5,IF($D23="Personen",Mieter!$E$9/$E$6,IF($D23="Einheiten",1/$E$7,IF($D23="Verbrauch",Mieter!$I$9/$E$8,0)))),0)</f>
        <v>0</v>
      </c>
      <c r="H23" s="20">
        <f>IFERROR($C23*IF(Kostenarten!$F18="Ja",1,0)*IF($D23="Wohnfläche",Mieter!$D$10/$E$5,IF($D23="Personen",Mieter!$E$10/$E$6,IF($D23="Einheiten",1/$E$7,IF($D23="Verbrauch",Mieter!$I$10/$E$8,0)))),0)</f>
        <v>0</v>
      </c>
      <c r="I23" s="55">
        <f>IF(Kostenarten!$F18="Ja",$C23,0)-SUM($E23:$H23)</f>
        <v>0</v>
      </c>
    </row>
    <row r="24" spans="1:9" ht="21" customHeight="1" x14ac:dyDescent="0.25">
      <c r="A24" s="62" t="s">
        <v>107</v>
      </c>
      <c r="B24" s="62"/>
      <c r="C24" s="32">
        <f>SUM(E24:H24)</f>
        <v>14454</v>
      </c>
      <c r="D24" s="33"/>
      <c r="E24" s="32">
        <f>SUM(E11:E23)</f>
        <v>3801.136221073154</v>
      </c>
      <c r="F24" s="32">
        <f>SUM(F11:F23)</f>
        <v>2663.7339577858784</v>
      </c>
      <c r="G24" s="32">
        <f>SUM(G11:G23)</f>
        <v>5630.6129524455373</v>
      </c>
      <c r="H24" s="32">
        <f>SUM(H11:H23)</f>
        <v>2358.5168686954312</v>
      </c>
      <c r="I24" s="32">
        <f>SUM(E24:H24)</f>
        <v>14454</v>
      </c>
    </row>
    <row r="25" spans="1:9" ht="21" customHeight="1" x14ac:dyDescent="0.25">
      <c r="A25" s="63" t="s">
        <v>108</v>
      </c>
      <c r="B25" s="63"/>
      <c r="C25" s="47"/>
      <c r="D25" s="47"/>
      <c r="E25" s="46">
        <f>Mieter!K7</f>
        <v>3600</v>
      </c>
      <c r="F25" s="46">
        <f>Mieter!K8</f>
        <v>2640</v>
      </c>
      <c r="G25" s="46">
        <f>Mieter!K9</f>
        <v>5760</v>
      </c>
      <c r="H25" s="46">
        <f>Mieter!K10</f>
        <v>2520</v>
      </c>
      <c r="I25" s="46">
        <f>SUM(E25:H25)</f>
        <v>14520</v>
      </c>
    </row>
    <row r="26" spans="1:9" ht="21" customHeight="1" x14ac:dyDescent="0.25">
      <c r="A26" s="67" t="s">
        <v>109</v>
      </c>
      <c r="B26" s="67"/>
      <c r="C26" s="50"/>
      <c r="D26" s="50"/>
      <c r="E26" s="59">
        <f>E24-E25</f>
        <v>201.13622107315405</v>
      </c>
      <c r="F26" s="59">
        <f>F24-F25</f>
        <v>23.733957785878374</v>
      </c>
      <c r="G26" s="59">
        <f>G24-G25</f>
        <v>-129.3870475544627</v>
      </c>
      <c r="H26" s="59">
        <f>H24-H25</f>
        <v>-161.48313130456881</v>
      </c>
      <c r="I26" s="59">
        <f>SUM(E26:H26)</f>
        <v>-65.999999999999091</v>
      </c>
    </row>
    <row r="27" spans="1:9" ht="21" customHeight="1" x14ac:dyDescent="0.25">
      <c r="A27" s="62" t="s">
        <v>25</v>
      </c>
      <c r="B27" s="62"/>
      <c r="C27" s="33"/>
      <c r="D27" s="33"/>
      <c r="E27" s="60" t="str">
        <f>IF(E26&gt;0,"Nachzahlung",IF(E26&lt;0,"Guthaben","ausgeglichen"))</f>
        <v>Nachzahlung</v>
      </c>
      <c r="F27" s="60" t="str">
        <f>IF(F26&gt;0,"Nachzahlung",IF(F26&lt;0,"Guthaben","ausgeglichen"))</f>
        <v>Nachzahlung</v>
      </c>
      <c r="G27" s="60" t="str">
        <f>IF(G26&gt;0,"Nachzahlung",IF(G26&lt;0,"Guthaben","ausgeglichen"))</f>
        <v>Guthaben</v>
      </c>
      <c r="H27" s="60" t="str">
        <f>IF(H26&gt;0,"Nachzahlung",IF(H26&lt;0,"Guthaben","ausgeglichen"))</f>
        <v>Guthaben</v>
      </c>
      <c r="I27" s="33"/>
    </row>
  </sheetData>
  <mergeCells count="11">
    <mergeCell ref="A27:B27"/>
    <mergeCell ref="B7:D7"/>
    <mergeCell ref="B8:D8"/>
    <mergeCell ref="A24:B24"/>
    <mergeCell ref="A25:B25"/>
    <mergeCell ref="A26:B26"/>
    <mergeCell ref="A1:I1"/>
    <mergeCell ref="A2:I2"/>
    <mergeCell ref="B4:D4"/>
    <mergeCell ref="B5:D5"/>
    <mergeCell ref="B6:D6"/>
  </mergeCells>
  <conditionalFormatting sqref="E26:H26">
    <cfRule type="cellIs" dxfId="2" priority="2" operator="greaterThan">
      <formula>0</formula>
    </cfRule>
    <cfRule type="cellIs" dxfId="1" priority="3" operator="lessThan">
      <formula>0</formula>
    </cfRule>
  </conditionalFormatting>
  <conditionalFormatting sqref="I11:I23">
    <cfRule type="expression" dxfId="0" priority="4">
      <formula>ABS(I11)&gt;0.01</formula>
    </cfRule>
  </conditionalFormatting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Übersicht</vt:lpstr>
      <vt:lpstr>Mieter</vt:lpstr>
      <vt:lpstr>Kostenarten</vt:lpstr>
      <vt:lpstr>Abrechnung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2026-08-10T10:45:44Z</dcterms:created>
  <dcterms:modified xsi:type="dcterms:W3CDTF">2026-08-10T10:58:38Z</dcterms:modified>
  <dc:language>en-US</dc:language>
</cp:coreProperties>
</file>