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Mannschaften" sheetId="2" state="visible" r:id="rId4"/>
    <sheet name="Gruppenspiele" sheetId="3" state="visible" r:id="rId5"/>
    <sheet name="Gruppentabellen" sheetId="4" state="visible" r:id="rId6"/>
    <sheet name="K.-o.-Phas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<sst xmlns="http://schemas.openxmlformats.org/spreadsheetml/2006/main" count="859" uniqueCount="256">
  <si>
    <t xml:space="preserve">TURNIERPLAN  ·  8 GRUPPEN</t>
  </si>
  <si>
    <t xml:space="preserve">32 Mannschaften  ·  Gruppenphase &amp; K.-o.-Runde  ·  Saison 2026</t>
  </si>
  <si>
    <t xml:space="preserve">TURNIERDATEN</t>
  </si>
  <si>
    <t xml:space="preserve">KENNZAHLEN (automatisch)</t>
  </si>
  <si>
    <t xml:space="preserve">Turniername</t>
  </si>
  <si>
    <t xml:space="preserve">Sommercup 2026</t>
  </si>
  <si>
    <t xml:space="preserve">Mannschaften gesamt</t>
  </si>
  <si>
    <t xml:space="preserve">Ausrichter</t>
  </si>
  <si>
    <t xml:space="preserve">Musterverein 2026 e.V.</t>
  </si>
  <si>
    <t xml:space="preserve">Gruppen</t>
  </si>
  <si>
    <t xml:space="preserve">Austragungsort</t>
  </si>
  <si>
    <t xml:space="preserve">Sportpark Musterstadt</t>
  </si>
  <si>
    <t xml:space="preserve">Gruppenspiele gesamt</t>
  </si>
  <si>
    <t xml:space="preserve">Zeitraum</t>
  </si>
  <si>
    <t xml:space="preserve">12.06.2026 – 01.07.2026</t>
  </si>
  <si>
    <t xml:space="preserve">davon gespielt</t>
  </si>
  <si>
    <t xml:space="preserve">Spielmodus</t>
  </si>
  <si>
    <t xml:space="preserve">8 Gruppen à 4 · Achtelfinale bis Finale</t>
  </si>
  <si>
    <t xml:space="preserve">Tore (Gruppenphase)</t>
  </si>
  <si>
    <t xml:space="preserve">Turnierleitung</t>
  </si>
  <si>
    <t xml:space="preserve">M. Krause</t>
  </si>
  <si>
    <t xml:space="preserve">Ø Tore je Spiel</t>
  </si>
  <si>
    <t xml:space="preserve">🏆  TURNIERSIEGER</t>
  </si>
  <si>
    <t xml:space="preserve">LEGENDE</t>
  </si>
  <si>
    <t xml:space="preserve">  </t>
  </si>
  <si>
    <t xml:space="preserve">Gelbe Zellen: Hier Ihre Daten eintragen (Namen, Ergebnisse, Zeiten).</t>
  </si>
  <si>
    <t xml:space="preserve">Weiße Zellen: Werden automatisch berechnet – bitte nicht ändern.</t>
  </si>
  <si>
    <t xml:space="preserve">Amber-Markierung: Qualifiziert für die K.-o.-Runde (Platz 1 &amp; 2).</t>
  </si>
  <si>
    <t xml:space="preserve">SO NUTZEN SIE DIE VORLAGE</t>
  </si>
  <si>
    <t xml:space="preserve">1.  Blatt „Mannschaften“: Vereinsnamen, Ansprechpartner und Gruppen eintragen.</t>
  </si>
  <si>
    <t xml:space="preserve">2.  Blatt „Gruppenspiele“: Datum, Anstoß, Platz und die Ergebnisse (Tore) erfassen.</t>
  </si>
  <si>
    <t xml:space="preserve">3.  Blatt „Gruppentabellen“: Tabellen, Platzierung und Qualifikation berechnen sich automatisch.</t>
  </si>
  <si>
    <t xml:space="preserve">4.  Blatt „K.-o.-Phase“: Achtel- bis Finale füllen sich aus den Gruppen; nur noch die Tore eintragen.</t>
  </si>
  <si>
    <t xml:space="preserve">Vorlage · Fußball-/Hallenturnier · Punkte: Sieg 3 / Unentschieden 1 / Niederlage 0 · Rang nach Punkten, Tordifferenz, geschossenen Toren.</t>
  </si>
  <si>
    <t xml:space="preserve">MANNSCHAFTEN</t>
  </si>
  <si>
    <t xml:space="preserve">Nr.</t>
  </si>
  <si>
    <t xml:space="preserve">ID</t>
  </si>
  <si>
    <t xml:space="preserve">Mannschaft</t>
  </si>
  <si>
    <t xml:space="preserve">Gruppe</t>
  </si>
  <si>
    <t xml:space="preserve">Ansprechpartner</t>
  </si>
  <si>
    <t xml:space="preserve">Telefon</t>
  </si>
  <si>
    <t xml:space="preserve">A1</t>
  </si>
  <si>
    <t xml:space="preserve">FC Nordstern</t>
  </si>
  <si>
    <t xml:space="preserve">A</t>
  </si>
  <si>
    <t xml:space="preserve">0151 2001 3401</t>
  </si>
  <si>
    <t xml:space="preserve">A2</t>
  </si>
  <si>
    <t xml:space="preserve">SV Talheim</t>
  </si>
  <si>
    <t xml:space="preserve">J. Hoffmann</t>
  </si>
  <si>
    <t xml:space="preserve">0151 2002 3402</t>
  </si>
  <si>
    <t xml:space="preserve">A3</t>
  </si>
  <si>
    <t xml:space="preserve">TSV Rosenau</t>
  </si>
  <si>
    <t xml:space="preserve">S. Wagner</t>
  </si>
  <si>
    <t xml:space="preserve">0151 2003 3403</t>
  </si>
  <si>
    <t xml:space="preserve">A4</t>
  </si>
  <si>
    <t xml:space="preserve">SC Bergblick</t>
  </si>
  <si>
    <t xml:space="preserve">T. Fischer</t>
  </si>
  <si>
    <t xml:space="preserve">0151 2004 3404</t>
  </si>
  <si>
    <t xml:space="preserve">B1</t>
  </si>
  <si>
    <t xml:space="preserve">VfL Seewind</t>
  </si>
  <si>
    <t xml:space="preserve">B</t>
  </si>
  <si>
    <t xml:space="preserve">L. Becker</t>
  </si>
  <si>
    <t xml:space="preserve">0151 2005 3405</t>
  </si>
  <si>
    <t xml:space="preserve">B2</t>
  </si>
  <si>
    <t xml:space="preserve">FC Lindenhof</t>
  </si>
  <si>
    <t xml:space="preserve">A. Schulz</t>
  </si>
  <si>
    <t xml:space="preserve">0151 2006 3406</t>
  </si>
  <si>
    <t xml:space="preserve">B3</t>
  </si>
  <si>
    <t xml:space="preserve">SG Eichwald</t>
  </si>
  <si>
    <t xml:space="preserve">D. Neumann</t>
  </si>
  <si>
    <t xml:space="preserve">0151 2007 3407</t>
  </si>
  <si>
    <t xml:space="preserve">B4</t>
  </si>
  <si>
    <t xml:space="preserve">TuS Sonntal</t>
  </si>
  <si>
    <t xml:space="preserve">P. Weber</t>
  </si>
  <si>
    <t xml:space="preserve">0151 2008 3408</t>
  </si>
  <si>
    <t xml:space="preserve">C1</t>
  </si>
  <si>
    <t xml:space="preserve">FC Goldbach</t>
  </si>
  <si>
    <t xml:space="preserve">C</t>
  </si>
  <si>
    <t xml:space="preserve">R. Hartmann</t>
  </si>
  <si>
    <t xml:space="preserve">0151 2009 3409</t>
  </si>
  <si>
    <t xml:space="preserve">C2</t>
  </si>
  <si>
    <t xml:space="preserve">SV Waldeck</t>
  </si>
  <si>
    <t xml:space="preserve">K. Vogel</t>
  </si>
  <si>
    <t xml:space="preserve">0151 2010 3410</t>
  </si>
  <si>
    <t xml:space="preserve">C3</t>
  </si>
  <si>
    <t xml:space="preserve">TSV Silberberg</t>
  </si>
  <si>
    <t xml:space="preserve">N. Böhm</t>
  </si>
  <si>
    <t xml:space="preserve">0151 2011 3411</t>
  </si>
  <si>
    <t xml:space="preserve">C4</t>
  </si>
  <si>
    <t xml:space="preserve">SC Morgenau</t>
  </si>
  <si>
    <t xml:space="preserve">F. Kaiser</t>
  </si>
  <si>
    <t xml:space="preserve">0151 2012 3412</t>
  </si>
  <si>
    <t xml:space="preserve">D1</t>
  </si>
  <si>
    <t xml:space="preserve">VfL Sturmfeld</t>
  </si>
  <si>
    <t xml:space="preserve">D</t>
  </si>
  <si>
    <t xml:space="preserve">C. Ludwig</t>
  </si>
  <si>
    <t xml:space="preserve">0151 2013 3413</t>
  </si>
  <si>
    <t xml:space="preserve">D2</t>
  </si>
  <si>
    <t xml:space="preserve">FC Ahorntal</t>
  </si>
  <si>
    <t xml:space="preserve">H. Sommer</t>
  </si>
  <si>
    <t xml:space="preserve">0151 2014 3414</t>
  </si>
  <si>
    <t xml:space="preserve">D3</t>
  </si>
  <si>
    <t xml:space="preserve">FSV Blütenau</t>
  </si>
  <si>
    <t xml:space="preserve">B. Winkler</t>
  </si>
  <si>
    <t xml:space="preserve">0151 2015 3415</t>
  </si>
  <si>
    <t xml:space="preserve">D4</t>
  </si>
  <si>
    <t xml:space="preserve">SV Kieferngrund</t>
  </si>
  <si>
    <t xml:space="preserve">E. Franke</t>
  </si>
  <si>
    <t xml:space="preserve">0151 2016 3416</t>
  </si>
  <si>
    <t xml:space="preserve">E1</t>
  </si>
  <si>
    <t xml:space="preserve">FC Adlerfels</t>
  </si>
  <si>
    <t xml:space="preserve">E</t>
  </si>
  <si>
    <t xml:space="preserve">G. Roth</t>
  </si>
  <si>
    <t xml:space="preserve">0151 2017 3417</t>
  </si>
  <si>
    <t xml:space="preserve">E2</t>
  </si>
  <si>
    <t xml:space="preserve">SV Grünthal</t>
  </si>
  <si>
    <t xml:space="preserve">V. Schmitt</t>
  </si>
  <si>
    <t xml:space="preserve">0151 2018 3418</t>
  </si>
  <si>
    <t xml:space="preserve">E3</t>
  </si>
  <si>
    <t xml:space="preserve">TSV Wiesengrund</t>
  </si>
  <si>
    <t xml:space="preserve">O. Brandt</t>
  </si>
  <si>
    <t xml:space="preserve">0151 2019 3419</t>
  </si>
  <si>
    <t xml:space="preserve">E4</t>
  </si>
  <si>
    <t xml:space="preserve">SC Steinweg</t>
  </si>
  <si>
    <t xml:space="preserve">I. Keller</t>
  </si>
  <si>
    <t xml:space="preserve">0151 2020 3420</t>
  </si>
  <si>
    <t xml:space="preserve">F1</t>
  </si>
  <si>
    <t xml:space="preserve">VfL Falkenberg</t>
  </si>
  <si>
    <t xml:space="preserve">F</t>
  </si>
  <si>
    <t xml:space="preserve">U. Lang</t>
  </si>
  <si>
    <t xml:space="preserve">0151 2021 3421</t>
  </si>
  <si>
    <t xml:space="preserve">F2</t>
  </si>
  <si>
    <t xml:space="preserve">FC Seeblick</t>
  </si>
  <si>
    <t xml:space="preserve">W. Arnold</t>
  </si>
  <si>
    <t xml:space="preserve">0151 2022 3422</t>
  </si>
  <si>
    <t xml:space="preserve">F3</t>
  </si>
  <si>
    <t xml:space="preserve">SG Buchenau</t>
  </si>
  <si>
    <t xml:space="preserve">Y. Peters</t>
  </si>
  <si>
    <t xml:space="preserve">0151 2023 3423</t>
  </si>
  <si>
    <t xml:space="preserve">F4</t>
  </si>
  <si>
    <t xml:space="preserve">TuS Rotental</t>
  </si>
  <si>
    <t xml:space="preserve">Z. Möller</t>
  </si>
  <si>
    <t xml:space="preserve">0151 2024 3424</t>
  </si>
  <si>
    <t xml:space="preserve">G1</t>
  </si>
  <si>
    <t xml:space="preserve">FC Wolkenstein</t>
  </si>
  <si>
    <t xml:space="preserve">G</t>
  </si>
  <si>
    <t xml:space="preserve">Q. Simon</t>
  </si>
  <si>
    <t xml:space="preserve">0151 2025 3425</t>
  </si>
  <si>
    <t xml:space="preserve">G2</t>
  </si>
  <si>
    <t xml:space="preserve">SV Hainbach</t>
  </si>
  <si>
    <t xml:space="preserve">X. Kunz</t>
  </si>
  <si>
    <t xml:space="preserve">0151 2026 3426</t>
  </si>
  <si>
    <t xml:space="preserve">G3</t>
  </si>
  <si>
    <t xml:space="preserve">TSV Moorfeld</t>
  </si>
  <si>
    <t xml:space="preserve">M. Ziegler</t>
  </si>
  <si>
    <t xml:space="preserve">0151 2027 3427</t>
  </si>
  <si>
    <t xml:space="preserve">G4</t>
  </si>
  <si>
    <t xml:space="preserve">SC Auhof</t>
  </si>
  <si>
    <t xml:space="preserve">J. Busch</t>
  </si>
  <si>
    <t xml:space="preserve">0151 2028 3428</t>
  </si>
  <si>
    <t xml:space="preserve">H1</t>
  </si>
  <si>
    <t xml:space="preserve">VfL Sternberg</t>
  </si>
  <si>
    <t xml:space="preserve">H</t>
  </si>
  <si>
    <t xml:space="preserve">S. Förster</t>
  </si>
  <si>
    <t xml:space="preserve">0151 2029 3429</t>
  </si>
  <si>
    <t xml:space="preserve">H2</t>
  </si>
  <si>
    <t xml:space="preserve">FC Birkenmoos</t>
  </si>
  <si>
    <t xml:space="preserve">T. Reiter</t>
  </si>
  <si>
    <t xml:space="preserve">0151 2030 3430</t>
  </si>
  <si>
    <t xml:space="preserve">H3</t>
  </si>
  <si>
    <t xml:space="preserve">FSV Kranichsee</t>
  </si>
  <si>
    <t xml:space="preserve">L. Otto</t>
  </si>
  <si>
    <t xml:space="preserve">0151 2031 3431</t>
  </si>
  <si>
    <t xml:space="preserve">H4</t>
  </si>
  <si>
    <t xml:space="preserve">SV Distelhain</t>
  </si>
  <si>
    <t xml:space="preserve">A. Voigt</t>
  </si>
  <si>
    <t xml:space="preserve">0151 2032 3432</t>
  </si>
  <si>
    <t xml:space="preserve">GRUPPENSPIELE  ·  Jeder gegen jeden</t>
  </si>
  <si>
    <t xml:space="preserve">Spieltag</t>
  </si>
  <si>
    <t xml:space="preserve">Datum</t>
  </si>
  <si>
    <t xml:space="preserve">Anstoß</t>
  </si>
  <si>
    <t xml:space="preserve">Platz</t>
  </si>
  <si>
    <t xml:space="preserve">Heim</t>
  </si>
  <si>
    <t xml:space="preserve">Tore</t>
  </si>
  <si>
    <t xml:space="preserve">Gast</t>
  </si>
  <si>
    <t xml:space="preserve">H-ID</t>
  </si>
  <si>
    <t xml:space="preserve">G-ID</t>
  </si>
  <si>
    <t xml:space="preserve">12.06.2026</t>
  </si>
  <si>
    <t xml:space="preserve">09:00</t>
  </si>
  <si>
    <t xml:space="preserve">Platz 1</t>
  </si>
  <si>
    <t xml:space="preserve">:</t>
  </si>
  <si>
    <t xml:space="preserve">10:00</t>
  </si>
  <si>
    <t xml:space="preserve">Platz 2</t>
  </si>
  <si>
    <t xml:space="preserve">13.06.2026</t>
  </si>
  <si>
    <t xml:space="preserve">11:00</t>
  </si>
  <si>
    <t xml:space="preserve">12:00</t>
  </si>
  <si>
    <t xml:space="preserve">14.06.2026</t>
  </si>
  <si>
    <t xml:space="preserve">14:00</t>
  </si>
  <si>
    <t xml:space="preserve">15:00</t>
  </si>
  <si>
    <t xml:space="preserve">GRUPPENTABELLEN</t>
  </si>
  <si>
    <t xml:space="preserve">Gr</t>
  </si>
  <si>
    <t xml:space="preserve">Sp</t>
  </si>
  <si>
    <t xml:space="preserve">S</t>
  </si>
  <si>
    <t xml:space="preserve">U</t>
  </si>
  <si>
    <t xml:space="preserve">N</t>
  </si>
  <si>
    <t xml:space="preserve">GT</t>
  </si>
  <si>
    <t xml:space="preserve">Diff</t>
  </si>
  <si>
    <t xml:space="preserve">Pkt</t>
  </si>
  <si>
    <t xml:space="preserve">Schlüssel</t>
  </si>
  <si>
    <t xml:space="preserve">GRUPPE A</t>
  </si>
  <si>
    <t xml:space="preserve">GRUPPE B</t>
  </si>
  <si>
    <t xml:space="preserve">Pl.</t>
  </si>
  <si>
    <t xml:space="preserve">GRUPPE C</t>
  </si>
  <si>
    <t xml:space="preserve">GRUPPE D</t>
  </si>
  <si>
    <t xml:space="preserve">GRUPPE E</t>
  </si>
  <si>
    <t xml:space="preserve">GRUPPE F</t>
  </si>
  <si>
    <t xml:space="preserve">GRUPPE G</t>
  </si>
  <si>
    <t xml:space="preserve">GRUPPE H</t>
  </si>
  <si>
    <t xml:space="preserve">Qualifiziert (amber): Platz 1 &amp; 2 jeder Gruppe erreichen die K.-o.-Runde.  Rangfolge: Punkte → Tordifferenz → geschossene Tore.</t>
  </si>
  <si>
    <t xml:space="preserve">K.-O.-PHASE  ·  Achtelfinale bis Finale</t>
  </si>
  <si>
    <t xml:space="preserve">ACHTELFINALE</t>
  </si>
  <si>
    <t xml:space="preserve">Spiel</t>
  </si>
  <si>
    <t xml:space="preserve">n.E.</t>
  </si>
  <si>
    <t xml:space="preserve">Sieger</t>
  </si>
  <si>
    <t xml:space="preserve">AF 1</t>
  </si>
  <si>
    <t xml:space="preserve">20.06.2026</t>
  </si>
  <si>
    <t xml:space="preserve">AF 2</t>
  </si>
  <si>
    <t xml:space="preserve">16:00</t>
  </si>
  <si>
    <t xml:space="preserve">AF 3</t>
  </si>
  <si>
    <t xml:space="preserve">18:00</t>
  </si>
  <si>
    <t xml:space="preserve">AF 4</t>
  </si>
  <si>
    <t xml:space="preserve">20:00</t>
  </si>
  <si>
    <t xml:space="preserve">AF 5</t>
  </si>
  <si>
    <t xml:space="preserve">AF 6</t>
  </si>
  <si>
    <t xml:space="preserve">AF 7</t>
  </si>
  <si>
    <t xml:space="preserve">AF 8</t>
  </si>
  <si>
    <t xml:space="preserve">VIERTELFINALE</t>
  </si>
  <si>
    <t xml:space="preserve">VF 1</t>
  </si>
  <si>
    <t xml:space="preserve">24.06.2026</t>
  </si>
  <si>
    <t xml:space="preserve">VF 2</t>
  </si>
  <si>
    <t xml:space="preserve">VF 3</t>
  </si>
  <si>
    <t xml:space="preserve">VF 4</t>
  </si>
  <si>
    <t xml:space="preserve">HALBFINALE</t>
  </si>
  <si>
    <t xml:space="preserve">HF 1</t>
  </si>
  <si>
    <t xml:space="preserve">27.06.2026</t>
  </si>
  <si>
    <t xml:space="preserve">17:00</t>
  </si>
  <si>
    <t xml:space="preserve">Hauptplatz</t>
  </si>
  <si>
    <t xml:space="preserve">HF 2</t>
  </si>
  <si>
    <t xml:space="preserve">19:30</t>
  </si>
  <si>
    <t xml:space="preserve">SPIEL UM PLATZ 3</t>
  </si>
  <si>
    <t xml:space="preserve">Platz 3</t>
  </si>
  <si>
    <t xml:space="preserve">30.06.2026</t>
  </si>
  <si>
    <t xml:space="preserve">FINALE</t>
  </si>
  <si>
    <t xml:space="preserve">Finale</t>
  </si>
  <si>
    <t xml:space="preserve">01.07.2026</t>
  </si>
  <si>
    <t xml:space="preserve">2. Platz / 3. Platz werden über Finale und Spiel um Platz 3 ermittelt.</t>
  </si>
  <si>
    <t xml:space="preserve">🏆  TURNIERSIEGER 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</si>
</sst>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General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sz val="11"/>
      <color rgb="FFFFFFFF"/>
      <name val="Calibri"/>
      <family val="0"/>
      <charset val="1"/>
    </font>
    <font>
      <b val="true"/>
      <sz val="11"/>
      <color rgb="FF12414F"/>
      <name val="Calibri"/>
      <family val="0"/>
      <charset val="1"/>
    </font>
    <font>
      <sz val="10"/>
      <color rgb="FF5B7178"/>
      <name val="Calibri"/>
      <family val="0"/>
      <charset val="1"/>
    </font>
    <font>
      <b val="true"/>
      <sz val="11"/>
      <color rgb="FF1A2B30"/>
      <name val="Calibri"/>
      <family val="0"/>
      <charset val="1"/>
    </font>
    <font>
      <b val="true"/>
      <sz val="13"/>
      <color rgb="FF2E8C9E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5"/>
      <color rgb="FF12414F"/>
      <name val="Calibri"/>
      <family val="0"/>
      <charset val="1"/>
    </font>
    <font>
      <sz val="10"/>
      <color rgb="FF1A2B30"/>
      <name val="Calibri"/>
      <family val="0"/>
      <charset val="1"/>
    </font>
    <font>
      <sz val="10.5"/>
      <color rgb="FF1A2B30"/>
      <name val="Calibri"/>
      <family val="0"/>
      <charset val="1"/>
    </font>
    <font>
      <b val="true"/>
      <i val="true"/>
      <sz val="9"/>
      <color rgb="FF5B7178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0"/>
      <color rgb="FF12414F"/>
      <name val="Calibri"/>
      <family val="0"/>
      <charset val="1"/>
    </font>
    <font>
      <sz val="11"/>
      <color rgb="FF1A2B30"/>
      <name val="Calibri"/>
      <family val="0"/>
      <charset val="1"/>
    </font>
    <font>
      <b val="true"/>
      <sz val="10"/>
      <color rgb="FF1A2B30"/>
      <name val="Calibri"/>
      <family val="0"/>
      <charset val="1"/>
    </font>
    <font>
      <b val="true"/>
      <sz val="9"/>
      <color rgb="FF5B7178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sz val="9"/>
      <color rgb="FF5B7178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10.5"/>
      <color rgb="FF12414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1C5A6B"/>
      <name val="Calibri"/>
      <family val="0"/>
      <charset val="1"/>
    </font>
    <font>
      <b val="true"/>
      <sz val="11"/>
      <color rgb="FF2E7D5B"/>
      <name val="Calibri"/>
      <family val="0"/>
      <charset val="1"/>
    </font>
    <font>
      <b val="true"/>
      <sz val="16"/>
      <color rgb="FF12414F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12414F"/>
        <bgColor rgb="FF1A2B30"/>
      </patternFill>
    </fill>
    <fill>
      <patternFill patternType="solid">
        <fgColor rgb="FF2E8C9E"/>
        <bgColor rgb="FF2E7D5B"/>
      </patternFill>
    </fill>
    <fill>
      <patternFill patternType="solid">
        <fgColor rgb="FFFFF6E0"/>
        <bgColor rgb="FFFBEED0"/>
      </patternFill>
    </fill>
    <fill>
      <patternFill patternType="solid">
        <fgColor rgb="FFF3F6F7"/>
        <bgColor rgb="FFEAF0F1"/>
      </patternFill>
    </fill>
    <fill>
      <patternFill patternType="solid">
        <fgColor rgb="FFE1A730"/>
        <bgColor rgb="FFFFCC00"/>
      </patternFill>
    </fill>
    <fill>
      <patternFill patternType="solid">
        <fgColor rgb="FFFBEED0"/>
        <bgColor rgb="FFFFF6E0"/>
      </patternFill>
    </fill>
    <fill>
      <patternFill patternType="solid">
        <fgColor rgb="FFFFFFFF"/>
        <bgColor rgb="FFF3F6F7"/>
      </patternFill>
    </fill>
    <fill>
      <patternFill patternType="solid">
        <fgColor rgb="FFD8E8EB"/>
        <bgColor rgb="FFEAF0F1"/>
      </patternFill>
    </fill>
    <fill>
      <patternFill patternType="solid">
        <fgColor rgb="FF1C5A6B"/>
        <bgColor rgb="FF12414F"/>
      </patternFill>
    </fill>
    <fill>
      <patternFill patternType="solid">
        <fgColor rgb="FFEAF0F1"/>
        <bgColor rgb="FFF3F6F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7D5D8"/>
      </left>
      <right style="thin">
        <color rgb="FFC7D5D8"/>
      </right>
      <top style="thin">
        <color rgb="FFC7D5D8"/>
      </top>
      <bottom style="thin">
        <color rgb="FFC7D5D8"/>
      </bottom>
      <diagonal/>
    </border>
    <border diagonalUp="false" diagonalDown="false">
      <left style="thin">
        <color rgb="FFC7D5D8"/>
      </left>
      <right/>
      <top style="thin">
        <color rgb="FFC7D5D8"/>
      </top>
      <bottom style="thin">
        <color rgb="FFC7D5D8"/>
      </bottom>
      <diagonal/>
    </border>
    <border diagonalUp="false" diagonalDown="false">
      <left style="thin">
        <color rgb="FFC7D5D8"/>
      </left>
      <right style="thin">
        <color rgb="FFC7D5D8"/>
      </right>
      <top style="thin">
        <color rgb="FFC7D5D8"/>
      </top>
      <bottom style="medium">
        <color rgb="FF2E8C9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8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7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1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2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4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1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2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4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7D5B"/>
      <rgbColor rgb="FFC0C0C0"/>
      <rgbColor rgb="FF808080"/>
      <rgbColor rgb="FF9999FF"/>
      <rgbColor rgb="FF993366"/>
      <rgbColor rgb="FFFFF6E0"/>
      <rgbColor rgb="FFD8E8EB"/>
      <rgbColor rgb="FF660066"/>
      <rgbColor rgb="FFFF8080"/>
      <rgbColor rgb="FF0066CC"/>
      <rgbColor rgb="FFC7D5D8"/>
      <rgbColor rgb="FF000080"/>
      <rgbColor rgb="FFFF00FF"/>
      <rgbColor rgb="FFFFFF00"/>
      <rgbColor rgb="FF00FFFF"/>
      <rgbColor rgb="FF800080"/>
      <rgbColor rgb="FF800000"/>
      <rgbColor rgb="FF1C5A6B"/>
      <rgbColor rgb="FF0000FF"/>
      <rgbColor rgb="FF00CCFF"/>
      <rgbColor rgb="FFEAF0F1"/>
      <rgbColor rgb="FFF3F6F7"/>
      <rgbColor rgb="FFFBEED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1A730"/>
      <rgbColor rgb="FFFF6600"/>
      <rgbColor rgb="FF5B7178"/>
      <rgbColor rgb="FF969696"/>
      <rgbColor rgb="FF12414F"/>
      <rgbColor rgb="FF2E8C9E"/>
      <rgbColor rgb="FF003300"/>
      <rgbColor rgb="FF333300"/>
      <rgbColor rgb="FF993300"/>
      <rgbColor rgb="FF993366"/>
      <rgbColor rgb="FF333399"/>
      <rgbColor rgb="FF1A2B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2414F"/>
    <pageSetUpPr fitToPage="false"/>
  </sheetPr>
  <dimension ref="B2:G25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26"/>
    <col collapsed="false" customWidth="true" hidden="false" outlineLevel="0" max="3" min="3" style="1" width="24"/>
    <col collapsed="false" customWidth="true" hidden="false" outlineLevel="0" max="7" min="4" style="1" width="16"/>
    <col collapsed="false" customWidth="true" hidden="false" outlineLevel="0" max="8" min="8" style="1" width="3"/>
  </cols>
  <sheetData>
    <row r="2" customFormat="false" ht="39.75" hidden="false" customHeight="true" outlineLevel="0" collapsed="false">
      <c r="B2" s="2" t="s">
        <v>0</v>
      </c>
      <c r="C2" s="2"/>
      <c r="D2" s="2"/>
      <c r="E2" s="2"/>
      <c r="F2" s="2"/>
      <c r="G2" s="2"/>
    </row>
    <row r="3" customFormat="false" ht="21.75" hidden="false" customHeight="true" outlineLevel="0" collapsed="false">
      <c r="B3" s="3" t="s">
        <v>1</v>
      </c>
      <c r="C3" s="3"/>
      <c r="D3" s="3"/>
      <c r="E3" s="3"/>
      <c r="F3" s="3"/>
      <c r="G3" s="3"/>
    </row>
    <row r="5" customFormat="false" ht="15" hidden="false" customHeight="true" outlineLevel="0" collapsed="false">
      <c r="B5" s="4" t="s">
        <v>2</v>
      </c>
      <c r="C5" s="4"/>
      <c r="E5" s="4" t="s">
        <v>3</v>
      </c>
      <c r="F5" s="4"/>
      <c r="G5" s="4"/>
    </row>
    <row r="6" customFormat="false" ht="15.75" hidden="false" customHeight="true" outlineLevel="0" collapsed="false">
      <c r="B6" s="5" t="s">
        <v>4</v>
      </c>
      <c r="C6" s="6" t="s">
        <v>5</v>
      </c>
      <c r="D6" s="6"/>
      <c r="E6" s="7" t="s">
        <v>6</v>
      </c>
      <c r="F6" s="7"/>
      <c r="G6" s="8" t="n">
        <f aca="false">COUNTA(Mannschaften!$C$4:$C$35)</f>
        <v>32</v>
      </c>
    </row>
    <row r="7" customFormat="false" ht="15.75" hidden="false" customHeight="true" outlineLevel="0" collapsed="false">
      <c r="B7" s="5" t="s">
        <v>7</v>
      </c>
      <c r="C7" s="6" t="s">
        <v>8</v>
      </c>
      <c r="D7" s="6"/>
      <c r="E7" s="7" t="s">
        <v>9</v>
      </c>
      <c r="F7" s="7"/>
      <c r="G7" s="8" t="n">
        <f aca="false">COUNTA(Mannschaften!$E$4:$E$35)/4</f>
        <v>8</v>
      </c>
    </row>
    <row r="8" customFormat="false" ht="15.75" hidden="false" customHeight="true" outlineLevel="0" collapsed="false">
      <c r="B8" s="5" t="s">
        <v>10</v>
      </c>
      <c r="C8" s="6" t="s">
        <v>11</v>
      </c>
      <c r="D8" s="6"/>
      <c r="E8" s="7" t="s">
        <v>12</v>
      </c>
      <c r="F8" s="7"/>
      <c r="G8" s="8" t="n">
        <f aca="false">COUNTA(Gruppenspiele!$A$4:$A$51)</f>
        <v>48</v>
      </c>
    </row>
    <row r="9" customFormat="false" ht="15.75" hidden="false" customHeight="true" outlineLevel="0" collapsed="false">
      <c r="B9" s="5" t="s">
        <v>13</v>
      </c>
      <c r="C9" s="6" t="s">
        <v>14</v>
      </c>
      <c r="D9" s="6"/>
      <c r="E9" s="7" t="s">
        <v>15</v>
      </c>
      <c r="F9" s="7"/>
      <c r="G9" s="8" t="n">
        <f aca="false">SUMPRODUCT(ISNUMBER(Gruppenspiele!$H$4:$H$51)*ISNUMBER(Gruppenspiele!$J$4:$J$51))</f>
        <v>48</v>
      </c>
    </row>
    <row r="10" customFormat="false" ht="15.75" hidden="false" customHeight="true" outlineLevel="0" collapsed="false">
      <c r="B10" s="5" t="s">
        <v>16</v>
      </c>
      <c r="C10" s="6" t="s">
        <v>17</v>
      </c>
      <c r="D10" s="6"/>
      <c r="E10" s="7" t="s">
        <v>18</v>
      </c>
      <c r="F10" s="7"/>
      <c r="G10" s="8" t="n">
        <f aca="false">SUM(Gruppenspiele!$H$4:$H$51)+SUM(Gruppenspiele!$J$4:$J$51)</f>
        <v>133</v>
      </c>
    </row>
    <row r="11" customFormat="false" ht="15.75" hidden="false" customHeight="true" outlineLevel="0" collapsed="false">
      <c r="B11" s="5" t="s">
        <v>19</v>
      </c>
      <c r="C11" s="6" t="s">
        <v>20</v>
      </c>
      <c r="D11" s="6"/>
      <c r="E11" s="7" t="s">
        <v>21</v>
      </c>
      <c r="F11" s="7"/>
      <c r="G11" s="9" t="n">
        <f aca="false">IFERROR((SUM(Gruppenspiele!$H$4:$H$51)+SUM(Gruppenspiele!$J$4:$J$51))/SUMPRODUCT(ISNUMBER(Gruppenspiele!$H$4:$H$51)*ISNUMBER(Gruppenspiele!$J$4:$J$51)),0)</f>
        <v>2.77083333333333</v>
      </c>
    </row>
    <row r="13" customFormat="false" ht="15" hidden="false" customHeight="true" outlineLevel="0" collapsed="false">
      <c r="E13" s="10" t="s">
        <v>22</v>
      </c>
      <c r="F13" s="10"/>
      <c r="G13" s="10"/>
    </row>
    <row r="14" customFormat="false" ht="25.5" hidden="false" customHeight="true" outlineLevel="0" collapsed="false">
      <c r="B14" s="4" t="s">
        <v>23</v>
      </c>
      <c r="C14" s="4"/>
      <c r="E14" s="11" t="str">
        <f aca="false">IF('K.-o.-Phase'!$L$33="","– noch offen –",'K.-o.-Phase'!$L$33)</f>
        <v>SC Bergblick</v>
      </c>
      <c r="F14" s="11"/>
      <c r="G14" s="11"/>
    </row>
    <row r="15" customFormat="false" ht="23.25" hidden="false" customHeight="true" outlineLevel="0" collapsed="false">
      <c r="B15" s="12" t="s">
        <v>24</v>
      </c>
      <c r="C15" s="13" t="s">
        <v>25</v>
      </c>
      <c r="D15" s="13"/>
    </row>
    <row r="16" customFormat="false" ht="23.25" hidden="false" customHeight="true" outlineLevel="0" collapsed="false">
      <c r="B16" s="14" t="s">
        <v>24</v>
      </c>
      <c r="C16" s="13" t="s">
        <v>26</v>
      </c>
      <c r="D16" s="13"/>
    </row>
    <row r="17" customFormat="false" ht="23.25" hidden="false" customHeight="true" outlineLevel="0" collapsed="false">
      <c r="B17" s="15" t="s">
        <v>24</v>
      </c>
      <c r="C17" s="13" t="s">
        <v>27</v>
      </c>
      <c r="D17" s="13"/>
    </row>
    <row r="19" customFormat="false" ht="15" hidden="false" customHeight="true" outlineLevel="0" collapsed="false">
      <c r="B19" s="4" t="s">
        <v>28</v>
      </c>
      <c r="C19" s="4"/>
      <c r="D19" s="4"/>
      <c r="E19" s="4"/>
      <c r="F19" s="4"/>
      <c r="G19" s="4"/>
    </row>
    <row r="20" customFormat="false" ht="18" hidden="false" customHeight="true" outlineLevel="0" collapsed="false">
      <c r="B20" s="16" t="s">
        <v>29</v>
      </c>
      <c r="C20" s="16"/>
      <c r="D20" s="16"/>
      <c r="E20" s="16"/>
      <c r="F20" s="16"/>
      <c r="G20" s="16"/>
    </row>
    <row r="21" customFormat="false" ht="18" hidden="false" customHeight="true" outlineLevel="0" collapsed="false">
      <c r="B21" s="16" t="s">
        <v>30</v>
      </c>
      <c r="C21" s="16"/>
      <c r="D21" s="16"/>
      <c r="E21" s="16"/>
      <c r="F21" s="16"/>
      <c r="G21" s="16"/>
    </row>
    <row r="22" customFormat="false" ht="18" hidden="false" customHeight="true" outlineLevel="0" collapsed="false">
      <c r="B22" s="16" t="s">
        <v>31</v>
      </c>
      <c r="C22" s="16"/>
      <c r="D22" s="16"/>
      <c r="E22" s="16"/>
      <c r="F22" s="16"/>
      <c r="G22" s="16"/>
    </row>
    <row r="23" customFormat="false" ht="18" hidden="false" customHeight="true" outlineLevel="0" collapsed="false">
      <c r="B23" s="16" t="s">
        <v>32</v>
      </c>
      <c r="C23" s="16"/>
      <c r="D23" s="16"/>
      <c r="E23" s="16"/>
      <c r="F23" s="16"/>
      <c r="G23" s="16"/>
    </row>
    <row r="25" customFormat="false" ht="15" hidden="false" customHeight="true" outlineLevel="0" collapsed="false">
      <c r="B25" s="17" t="s">
        <v>33</v>
      </c>
      <c r="C25" s="17"/>
      <c r="D25" s="17"/>
      <c r="E25" s="17"/>
      <c r="F25" s="17"/>
      <c r="G25" s="17"/>
    </row>
  </sheetData>
  <mergeCells count="28">
    <mergeCell ref="B2:G2"/>
    <mergeCell ref="B3:G3"/>
    <mergeCell ref="B5:C5"/>
    <mergeCell ref="E5:G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E13:G13"/>
    <mergeCell ref="B14:C14"/>
    <mergeCell ref="E14:G14"/>
    <mergeCell ref="C15:D15"/>
    <mergeCell ref="C16:D16"/>
    <mergeCell ref="C17:D17"/>
    <mergeCell ref="B19:G19"/>
    <mergeCell ref="B20:G20"/>
    <mergeCell ref="B21:G21"/>
    <mergeCell ref="B22:G22"/>
    <mergeCell ref="B23:G23"/>
    <mergeCell ref="B25:G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8C9E"/>
    <pageSetUpPr fitToPage="false"/>
  </sheetPr>
  <dimension ref="B2:G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6"/>
    <col collapsed="false" customWidth="true" hidden="false" outlineLevel="0" max="3" min="3" style="1" width="9"/>
    <col collapsed="false" customWidth="true" hidden="false" outlineLevel="0" max="4" min="4" style="1" width="30"/>
    <col collapsed="false" customWidth="true" hidden="false" outlineLevel="0" max="5" min="5" style="1" width="9"/>
    <col collapsed="false" customWidth="true" hidden="false" outlineLevel="0" max="6" min="6" style="1" width="22"/>
    <col collapsed="false" customWidth="true" hidden="false" outlineLevel="0" max="7" min="7" style="1" width="18"/>
    <col collapsed="false" customWidth="true" hidden="false" outlineLevel="0" max="8" min="8" style="1" width="3"/>
  </cols>
  <sheetData>
    <row r="2" customFormat="false" ht="33.75" hidden="false" customHeight="true" outlineLevel="0" collapsed="false">
      <c r="B2" s="18" t="s">
        <v>34</v>
      </c>
      <c r="C2" s="18"/>
      <c r="D2" s="18"/>
      <c r="E2" s="18"/>
      <c r="F2" s="18"/>
      <c r="G2" s="18"/>
    </row>
    <row r="3" customFormat="false" ht="21.75" hidden="false" customHeight="true" outlineLevel="0" collapsed="false">
      <c r="B3" s="19" t="s">
        <v>35</v>
      </c>
      <c r="C3" s="19" t="s">
        <v>36</v>
      </c>
      <c r="D3" s="19" t="s">
        <v>37</v>
      </c>
      <c r="E3" s="19" t="s">
        <v>38</v>
      </c>
      <c r="F3" s="19" t="s">
        <v>39</v>
      </c>
      <c r="G3" s="19" t="s">
        <v>40</v>
      </c>
    </row>
    <row r="4" customFormat="false" ht="15" hidden="false" customHeight="true" outlineLevel="0" collapsed="false">
      <c r="B4" s="20" t="n">
        <v>1</v>
      </c>
      <c r="C4" s="21" t="s">
        <v>41</v>
      </c>
      <c r="D4" s="22" t="s">
        <v>42</v>
      </c>
      <c r="E4" s="23" t="s">
        <v>43</v>
      </c>
      <c r="F4" s="24" t="s">
        <v>20</v>
      </c>
      <c r="G4" s="24" t="s">
        <v>44</v>
      </c>
    </row>
    <row r="5" customFormat="false" ht="15" hidden="false" customHeight="true" outlineLevel="0" collapsed="false">
      <c r="B5" s="25" t="n">
        <v>2</v>
      </c>
      <c r="C5" s="26" t="s">
        <v>45</v>
      </c>
      <c r="D5" s="22" t="s">
        <v>46</v>
      </c>
      <c r="E5" s="23" t="s">
        <v>43</v>
      </c>
      <c r="F5" s="24" t="s">
        <v>47</v>
      </c>
      <c r="G5" s="24" t="s">
        <v>48</v>
      </c>
    </row>
    <row r="6" customFormat="false" ht="15" hidden="false" customHeight="true" outlineLevel="0" collapsed="false">
      <c r="B6" s="20" t="n">
        <v>3</v>
      </c>
      <c r="C6" s="21" t="s">
        <v>49</v>
      </c>
      <c r="D6" s="22" t="s">
        <v>50</v>
      </c>
      <c r="E6" s="23" t="s">
        <v>43</v>
      </c>
      <c r="F6" s="24" t="s">
        <v>51</v>
      </c>
      <c r="G6" s="24" t="s">
        <v>52</v>
      </c>
    </row>
    <row r="7" customFormat="false" ht="15" hidden="false" customHeight="true" outlineLevel="0" collapsed="false">
      <c r="B7" s="27" t="n">
        <v>4</v>
      </c>
      <c r="C7" s="28" t="s">
        <v>53</v>
      </c>
      <c r="D7" s="29" t="s">
        <v>54</v>
      </c>
      <c r="E7" s="30" t="s">
        <v>43</v>
      </c>
      <c r="F7" s="31" t="s">
        <v>55</v>
      </c>
      <c r="G7" s="31" t="s">
        <v>56</v>
      </c>
    </row>
    <row r="8" customFormat="false" ht="15" hidden="false" customHeight="true" outlineLevel="0" collapsed="false">
      <c r="B8" s="20" t="n">
        <v>5</v>
      </c>
      <c r="C8" s="21" t="s">
        <v>57</v>
      </c>
      <c r="D8" s="22" t="s">
        <v>58</v>
      </c>
      <c r="E8" s="23" t="s">
        <v>59</v>
      </c>
      <c r="F8" s="24" t="s">
        <v>60</v>
      </c>
      <c r="G8" s="24" t="s">
        <v>61</v>
      </c>
    </row>
    <row r="9" customFormat="false" ht="15" hidden="false" customHeight="true" outlineLevel="0" collapsed="false">
      <c r="B9" s="25" t="n">
        <v>6</v>
      </c>
      <c r="C9" s="26" t="s">
        <v>62</v>
      </c>
      <c r="D9" s="22" t="s">
        <v>63</v>
      </c>
      <c r="E9" s="23" t="s">
        <v>59</v>
      </c>
      <c r="F9" s="24" t="s">
        <v>64</v>
      </c>
      <c r="G9" s="24" t="s">
        <v>65</v>
      </c>
    </row>
    <row r="10" customFormat="false" ht="15" hidden="false" customHeight="true" outlineLevel="0" collapsed="false">
      <c r="B10" s="20" t="n">
        <v>7</v>
      </c>
      <c r="C10" s="21" t="s">
        <v>66</v>
      </c>
      <c r="D10" s="22" t="s">
        <v>67</v>
      </c>
      <c r="E10" s="23" t="s">
        <v>59</v>
      </c>
      <c r="F10" s="24" t="s">
        <v>68</v>
      </c>
      <c r="G10" s="24" t="s">
        <v>69</v>
      </c>
    </row>
    <row r="11" customFormat="false" ht="15" hidden="false" customHeight="true" outlineLevel="0" collapsed="false">
      <c r="B11" s="27" t="n">
        <v>8</v>
      </c>
      <c r="C11" s="28" t="s">
        <v>70</v>
      </c>
      <c r="D11" s="29" t="s">
        <v>71</v>
      </c>
      <c r="E11" s="30" t="s">
        <v>59</v>
      </c>
      <c r="F11" s="31" t="s">
        <v>72</v>
      </c>
      <c r="G11" s="31" t="s">
        <v>73</v>
      </c>
    </row>
    <row r="12" customFormat="false" ht="15" hidden="false" customHeight="true" outlineLevel="0" collapsed="false">
      <c r="B12" s="20" t="n">
        <v>9</v>
      </c>
      <c r="C12" s="21" t="s">
        <v>74</v>
      </c>
      <c r="D12" s="22" t="s">
        <v>75</v>
      </c>
      <c r="E12" s="23" t="s">
        <v>76</v>
      </c>
      <c r="F12" s="24" t="s">
        <v>77</v>
      </c>
      <c r="G12" s="24" t="s">
        <v>78</v>
      </c>
    </row>
    <row r="13" customFormat="false" ht="15" hidden="false" customHeight="true" outlineLevel="0" collapsed="false">
      <c r="B13" s="25" t="n">
        <v>10</v>
      </c>
      <c r="C13" s="26" t="s">
        <v>79</v>
      </c>
      <c r="D13" s="22" t="s">
        <v>80</v>
      </c>
      <c r="E13" s="23" t="s">
        <v>76</v>
      </c>
      <c r="F13" s="24" t="s">
        <v>81</v>
      </c>
      <c r="G13" s="24" t="s">
        <v>82</v>
      </c>
    </row>
    <row r="14" customFormat="false" ht="15" hidden="false" customHeight="true" outlineLevel="0" collapsed="false">
      <c r="B14" s="20" t="n">
        <v>11</v>
      </c>
      <c r="C14" s="21" t="s">
        <v>83</v>
      </c>
      <c r="D14" s="22" t="s">
        <v>84</v>
      </c>
      <c r="E14" s="23" t="s">
        <v>76</v>
      </c>
      <c r="F14" s="24" t="s">
        <v>85</v>
      </c>
      <c r="G14" s="24" t="s">
        <v>86</v>
      </c>
    </row>
    <row r="15" customFormat="false" ht="15" hidden="false" customHeight="true" outlineLevel="0" collapsed="false">
      <c r="B15" s="27" t="n">
        <v>12</v>
      </c>
      <c r="C15" s="28" t="s">
        <v>87</v>
      </c>
      <c r="D15" s="29" t="s">
        <v>88</v>
      </c>
      <c r="E15" s="30" t="s">
        <v>76</v>
      </c>
      <c r="F15" s="31" t="s">
        <v>89</v>
      </c>
      <c r="G15" s="31" t="s">
        <v>90</v>
      </c>
    </row>
    <row r="16" customFormat="false" ht="15" hidden="false" customHeight="true" outlineLevel="0" collapsed="false">
      <c r="B16" s="20" t="n">
        <v>13</v>
      </c>
      <c r="C16" s="21" t="s">
        <v>91</v>
      </c>
      <c r="D16" s="22" t="s">
        <v>92</v>
      </c>
      <c r="E16" s="23" t="s">
        <v>93</v>
      </c>
      <c r="F16" s="24" t="s">
        <v>94</v>
      </c>
      <c r="G16" s="24" t="s">
        <v>95</v>
      </c>
    </row>
    <row r="17" customFormat="false" ht="15" hidden="false" customHeight="true" outlineLevel="0" collapsed="false">
      <c r="B17" s="25" t="n">
        <v>14</v>
      </c>
      <c r="C17" s="26" t="s">
        <v>96</v>
      </c>
      <c r="D17" s="22" t="s">
        <v>97</v>
      </c>
      <c r="E17" s="23" t="s">
        <v>93</v>
      </c>
      <c r="F17" s="24" t="s">
        <v>98</v>
      </c>
      <c r="G17" s="24" t="s">
        <v>99</v>
      </c>
    </row>
    <row r="18" customFormat="false" ht="15" hidden="false" customHeight="true" outlineLevel="0" collapsed="false">
      <c r="B18" s="20" t="n">
        <v>15</v>
      </c>
      <c r="C18" s="21" t="s">
        <v>100</v>
      </c>
      <c r="D18" s="22" t="s">
        <v>101</v>
      </c>
      <c r="E18" s="23" t="s">
        <v>93</v>
      </c>
      <c r="F18" s="24" t="s">
        <v>102</v>
      </c>
      <c r="G18" s="24" t="s">
        <v>103</v>
      </c>
    </row>
    <row r="19" customFormat="false" ht="15" hidden="false" customHeight="true" outlineLevel="0" collapsed="false">
      <c r="B19" s="27" t="n">
        <v>16</v>
      </c>
      <c r="C19" s="28" t="s">
        <v>104</v>
      </c>
      <c r="D19" s="29" t="s">
        <v>105</v>
      </c>
      <c r="E19" s="30" t="s">
        <v>93</v>
      </c>
      <c r="F19" s="31" t="s">
        <v>106</v>
      </c>
      <c r="G19" s="31" t="s">
        <v>107</v>
      </c>
    </row>
    <row r="20" customFormat="false" ht="15" hidden="false" customHeight="true" outlineLevel="0" collapsed="false">
      <c r="B20" s="20" t="n">
        <v>17</v>
      </c>
      <c r="C20" s="21" t="s">
        <v>108</v>
      </c>
      <c r="D20" s="22" t="s">
        <v>109</v>
      </c>
      <c r="E20" s="23" t="s">
        <v>110</v>
      </c>
      <c r="F20" s="24" t="s">
        <v>111</v>
      </c>
      <c r="G20" s="24" t="s">
        <v>112</v>
      </c>
    </row>
    <row r="21" customFormat="false" ht="15" hidden="false" customHeight="true" outlineLevel="0" collapsed="false">
      <c r="B21" s="25" t="n">
        <v>18</v>
      </c>
      <c r="C21" s="26" t="s">
        <v>113</v>
      </c>
      <c r="D21" s="22" t="s">
        <v>114</v>
      </c>
      <c r="E21" s="23" t="s">
        <v>110</v>
      </c>
      <c r="F21" s="24" t="s">
        <v>115</v>
      </c>
      <c r="G21" s="24" t="s">
        <v>116</v>
      </c>
    </row>
    <row r="22" customFormat="false" ht="15" hidden="false" customHeight="true" outlineLevel="0" collapsed="false">
      <c r="B22" s="20" t="n">
        <v>19</v>
      </c>
      <c r="C22" s="21" t="s">
        <v>117</v>
      </c>
      <c r="D22" s="22" t="s">
        <v>118</v>
      </c>
      <c r="E22" s="23" t="s">
        <v>110</v>
      </c>
      <c r="F22" s="24" t="s">
        <v>119</v>
      </c>
      <c r="G22" s="24" t="s">
        <v>120</v>
      </c>
    </row>
    <row r="23" customFormat="false" ht="15" hidden="false" customHeight="true" outlineLevel="0" collapsed="false">
      <c r="B23" s="27" t="n">
        <v>20</v>
      </c>
      <c r="C23" s="28" t="s">
        <v>121</v>
      </c>
      <c r="D23" s="29" t="s">
        <v>122</v>
      </c>
      <c r="E23" s="30" t="s">
        <v>110</v>
      </c>
      <c r="F23" s="31" t="s">
        <v>123</v>
      </c>
      <c r="G23" s="31" t="s">
        <v>124</v>
      </c>
    </row>
    <row r="24" customFormat="false" ht="15" hidden="false" customHeight="true" outlineLevel="0" collapsed="false">
      <c r="B24" s="20" t="n">
        <v>21</v>
      </c>
      <c r="C24" s="21" t="s">
        <v>125</v>
      </c>
      <c r="D24" s="22" t="s">
        <v>126</v>
      </c>
      <c r="E24" s="23" t="s">
        <v>127</v>
      </c>
      <c r="F24" s="24" t="s">
        <v>128</v>
      </c>
      <c r="G24" s="24" t="s">
        <v>129</v>
      </c>
    </row>
    <row r="25" customFormat="false" ht="15" hidden="false" customHeight="true" outlineLevel="0" collapsed="false">
      <c r="B25" s="25" t="n">
        <v>22</v>
      </c>
      <c r="C25" s="26" t="s">
        <v>130</v>
      </c>
      <c r="D25" s="22" t="s">
        <v>131</v>
      </c>
      <c r="E25" s="23" t="s">
        <v>127</v>
      </c>
      <c r="F25" s="24" t="s">
        <v>132</v>
      </c>
      <c r="G25" s="24" t="s">
        <v>133</v>
      </c>
    </row>
    <row r="26" customFormat="false" ht="15" hidden="false" customHeight="true" outlineLevel="0" collapsed="false">
      <c r="B26" s="20" t="n">
        <v>23</v>
      </c>
      <c r="C26" s="21" t="s">
        <v>134</v>
      </c>
      <c r="D26" s="22" t="s">
        <v>135</v>
      </c>
      <c r="E26" s="23" t="s">
        <v>127</v>
      </c>
      <c r="F26" s="24" t="s">
        <v>136</v>
      </c>
      <c r="G26" s="24" t="s">
        <v>137</v>
      </c>
    </row>
    <row r="27" customFormat="false" ht="15" hidden="false" customHeight="true" outlineLevel="0" collapsed="false">
      <c r="B27" s="27" t="n">
        <v>24</v>
      </c>
      <c r="C27" s="28" t="s">
        <v>138</v>
      </c>
      <c r="D27" s="29" t="s">
        <v>139</v>
      </c>
      <c r="E27" s="30" t="s">
        <v>127</v>
      </c>
      <c r="F27" s="31" t="s">
        <v>140</v>
      </c>
      <c r="G27" s="31" t="s">
        <v>141</v>
      </c>
    </row>
    <row r="28" customFormat="false" ht="15" hidden="false" customHeight="true" outlineLevel="0" collapsed="false">
      <c r="B28" s="20" t="n">
        <v>25</v>
      </c>
      <c r="C28" s="21" t="s">
        <v>142</v>
      </c>
      <c r="D28" s="22" t="s">
        <v>143</v>
      </c>
      <c r="E28" s="23" t="s">
        <v>144</v>
      </c>
      <c r="F28" s="24" t="s">
        <v>145</v>
      </c>
      <c r="G28" s="24" t="s">
        <v>146</v>
      </c>
    </row>
    <row r="29" customFormat="false" ht="15" hidden="false" customHeight="true" outlineLevel="0" collapsed="false">
      <c r="B29" s="25" t="n">
        <v>26</v>
      </c>
      <c r="C29" s="26" t="s">
        <v>147</v>
      </c>
      <c r="D29" s="22" t="s">
        <v>148</v>
      </c>
      <c r="E29" s="23" t="s">
        <v>144</v>
      </c>
      <c r="F29" s="24" t="s">
        <v>149</v>
      </c>
      <c r="G29" s="24" t="s">
        <v>150</v>
      </c>
    </row>
    <row r="30" customFormat="false" ht="15" hidden="false" customHeight="true" outlineLevel="0" collapsed="false">
      <c r="B30" s="20" t="n">
        <v>27</v>
      </c>
      <c r="C30" s="21" t="s">
        <v>151</v>
      </c>
      <c r="D30" s="22" t="s">
        <v>152</v>
      </c>
      <c r="E30" s="23" t="s">
        <v>144</v>
      </c>
      <c r="F30" s="24" t="s">
        <v>153</v>
      </c>
      <c r="G30" s="24" t="s">
        <v>154</v>
      </c>
    </row>
    <row r="31" customFormat="false" ht="15" hidden="false" customHeight="true" outlineLevel="0" collapsed="false">
      <c r="B31" s="27" t="n">
        <v>28</v>
      </c>
      <c r="C31" s="28" t="s">
        <v>155</v>
      </c>
      <c r="D31" s="29" t="s">
        <v>156</v>
      </c>
      <c r="E31" s="30" t="s">
        <v>144</v>
      </c>
      <c r="F31" s="31" t="s">
        <v>157</v>
      </c>
      <c r="G31" s="31" t="s">
        <v>158</v>
      </c>
    </row>
    <row r="32" customFormat="false" ht="15" hidden="false" customHeight="true" outlineLevel="0" collapsed="false">
      <c r="B32" s="20" t="n">
        <v>29</v>
      </c>
      <c r="C32" s="21" t="s">
        <v>159</v>
      </c>
      <c r="D32" s="22" t="s">
        <v>160</v>
      </c>
      <c r="E32" s="23" t="s">
        <v>161</v>
      </c>
      <c r="F32" s="24" t="s">
        <v>162</v>
      </c>
      <c r="G32" s="24" t="s">
        <v>163</v>
      </c>
    </row>
    <row r="33" customFormat="false" ht="15" hidden="false" customHeight="true" outlineLevel="0" collapsed="false">
      <c r="B33" s="25" t="n">
        <v>30</v>
      </c>
      <c r="C33" s="26" t="s">
        <v>164</v>
      </c>
      <c r="D33" s="22" t="s">
        <v>165</v>
      </c>
      <c r="E33" s="23" t="s">
        <v>161</v>
      </c>
      <c r="F33" s="24" t="s">
        <v>166</v>
      </c>
      <c r="G33" s="24" t="s">
        <v>167</v>
      </c>
    </row>
    <row r="34" customFormat="false" ht="15" hidden="false" customHeight="true" outlineLevel="0" collapsed="false">
      <c r="B34" s="20" t="n">
        <v>31</v>
      </c>
      <c r="C34" s="21" t="s">
        <v>168</v>
      </c>
      <c r="D34" s="22" t="s">
        <v>169</v>
      </c>
      <c r="E34" s="23" t="s">
        <v>161</v>
      </c>
      <c r="F34" s="24" t="s">
        <v>170</v>
      </c>
      <c r="G34" s="24" t="s">
        <v>171</v>
      </c>
    </row>
    <row r="35" customFormat="false" ht="15" hidden="false" customHeight="true" outlineLevel="0" collapsed="false">
      <c r="B35" s="27" t="n">
        <v>32</v>
      </c>
      <c r="C35" s="28" t="s">
        <v>172</v>
      </c>
      <c r="D35" s="29" t="s">
        <v>173</v>
      </c>
      <c r="E35" s="30" t="s">
        <v>161</v>
      </c>
      <c r="F35" s="31" t="s">
        <v>174</v>
      </c>
      <c r="G35" s="31" t="s">
        <v>175</v>
      </c>
    </row>
  </sheetData>
  <mergeCells count="1">
    <mergeCell ref="B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8C9E"/>
    <pageSetUpPr fitToPage="true"/>
  </sheetPr>
  <dimension ref="A2:M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8"/>
    <col collapsed="false" customWidth="true" hidden="false" outlineLevel="0" max="3" min="3" style="1" width="9"/>
    <col collapsed="false" customWidth="true" hidden="false" outlineLevel="0" max="4" min="4" style="1" width="13"/>
    <col collapsed="false" customWidth="true" hidden="false" outlineLevel="0" max="5" min="5" style="1" width="9"/>
    <col collapsed="false" customWidth="true" hidden="false" outlineLevel="0" max="6" min="6" style="1" width="13"/>
    <col collapsed="false" customWidth="true" hidden="false" outlineLevel="0" max="7" min="7" style="1" width="26"/>
    <col collapsed="false" customWidth="true" hidden="false" outlineLevel="0" max="8" min="8" style="1" width="7"/>
    <col collapsed="false" customWidth="true" hidden="false" outlineLevel="0" max="9" min="9" style="1" width="4"/>
    <col collapsed="false" customWidth="true" hidden="false" outlineLevel="0" max="10" min="10" style="1" width="7"/>
    <col collapsed="false" customWidth="true" hidden="false" outlineLevel="0" max="11" min="11" style="1" width="26"/>
    <col collapsed="false" customWidth="true" hidden="true" outlineLevel="0" max="13" min="12" style="1" width="10"/>
  </cols>
  <sheetData>
    <row r="2" customFormat="false" ht="33.75" hidden="false" customHeight="true" outlineLevel="0" collapsed="false">
      <c r="A2" s="18" t="s">
        <v>176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customFormat="false" ht="21.75" hidden="false" customHeight="true" outlineLevel="0" collapsed="false">
      <c r="A3" s="19" t="s">
        <v>35</v>
      </c>
      <c r="B3" s="19" t="s">
        <v>38</v>
      </c>
      <c r="C3" s="19" t="s">
        <v>177</v>
      </c>
      <c r="D3" s="19" t="s">
        <v>178</v>
      </c>
      <c r="E3" s="19" t="s">
        <v>179</v>
      </c>
      <c r="F3" s="19" t="s">
        <v>180</v>
      </c>
      <c r="G3" s="19" t="s">
        <v>181</v>
      </c>
      <c r="H3" s="19" t="s">
        <v>182</v>
      </c>
      <c r="I3" s="19"/>
      <c r="J3" s="19" t="s">
        <v>182</v>
      </c>
      <c r="K3" s="19" t="s">
        <v>183</v>
      </c>
      <c r="L3" s="19" t="s">
        <v>184</v>
      </c>
      <c r="M3" s="19" t="s">
        <v>185</v>
      </c>
    </row>
    <row r="4" customFormat="false" ht="15" hidden="false" customHeight="true" outlineLevel="0" collapsed="false">
      <c r="A4" s="25" t="n">
        <v>1</v>
      </c>
      <c r="B4" s="32" t="s">
        <v>43</v>
      </c>
      <c r="C4" s="33" t="n">
        <v>1</v>
      </c>
      <c r="D4" s="34" t="s">
        <v>186</v>
      </c>
      <c r="E4" s="34" t="s">
        <v>187</v>
      </c>
      <c r="F4" s="34" t="s">
        <v>188</v>
      </c>
      <c r="G4" s="35" t="str">
        <f aca="false">VLOOKUP(L4,Mannschaften!$C$4:$D$35,2,FALSE())</f>
        <v>FC Nordstern</v>
      </c>
      <c r="H4" s="36" t="n">
        <v>2</v>
      </c>
      <c r="I4" s="25" t="s">
        <v>189</v>
      </c>
      <c r="J4" s="36" t="n">
        <v>1</v>
      </c>
      <c r="K4" s="37" t="str">
        <f aca="false">VLOOKUP(M4,Mannschaften!$C$4:$D$35,2,FALSE())</f>
        <v>SV Talheim</v>
      </c>
      <c r="L4" s="1" t="s">
        <v>41</v>
      </c>
      <c r="M4" s="1" t="s">
        <v>45</v>
      </c>
    </row>
    <row r="5" customFormat="false" ht="15" hidden="false" customHeight="true" outlineLevel="0" collapsed="false">
      <c r="A5" s="20" t="n">
        <v>2</v>
      </c>
      <c r="B5" s="32" t="s">
        <v>43</v>
      </c>
      <c r="C5" s="38" t="n">
        <v>1</v>
      </c>
      <c r="D5" s="34" t="s">
        <v>186</v>
      </c>
      <c r="E5" s="34" t="s">
        <v>190</v>
      </c>
      <c r="F5" s="34" t="s">
        <v>191</v>
      </c>
      <c r="G5" s="39" t="str">
        <f aca="false">VLOOKUP(L5,Mannschaften!$C$4:$D$35,2,FALSE())</f>
        <v>TSV Rosenau</v>
      </c>
      <c r="H5" s="36" t="n">
        <v>0</v>
      </c>
      <c r="I5" s="20" t="s">
        <v>189</v>
      </c>
      <c r="J5" s="36" t="n">
        <v>2</v>
      </c>
      <c r="K5" s="40" t="str">
        <f aca="false">VLOOKUP(M5,Mannschaften!$C$4:$D$35,2,FALSE())</f>
        <v>SC Bergblick</v>
      </c>
      <c r="L5" s="1" t="s">
        <v>49</v>
      </c>
      <c r="M5" s="1" t="s">
        <v>53</v>
      </c>
    </row>
    <row r="6" customFormat="false" ht="15" hidden="false" customHeight="true" outlineLevel="0" collapsed="false">
      <c r="A6" s="25" t="n">
        <v>3</v>
      </c>
      <c r="B6" s="32" t="s">
        <v>43</v>
      </c>
      <c r="C6" s="33" t="n">
        <v>2</v>
      </c>
      <c r="D6" s="34" t="s">
        <v>192</v>
      </c>
      <c r="E6" s="34" t="s">
        <v>193</v>
      </c>
      <c r="F6" s="34" t="s">
        <v>188</v>
      </c>
      <c r="G6" s="35" t="str">
        <f aca="false">VLOOKUP(L6,Mannschaften!$C$4:$D$35,2,FALSE())</f>
        <v>FC Nordstern</v>
      </c>
      <c r="H6" s="36" t="n">
        <v>3</v>
      </c>
      <c r="I6" s="25" t="s">
        <v>189</v>
      </c>
      <c r="J6" s="36" t="n">
        <v>0</v>
      </c>
      <c r="K6" s="37" t="str">
        <f aca="false">VLOOKUP(M6,Mannschaften!$C$4:$D$35,2,FALSE())</f>
        <v>TSV Rosenau</v>
      </c>
      <c r="L6" s="1" t="s">
        <v>41</v>
      </c>
      <c r="M6" s="1" t="s">
        <v>49</v>
      </c>
    </row>
    <row r="7" customFormat="false" ht="15" hidden="false" customHeight="true" outlineLevel="0" collapsed="false">
      <c r="A7" s="20" t="n">
        <v>4</v>
      </c>
      <c r="B7" s="32" t="s">
        <v>43</v>
      </c>
      <c r="C7" s="38" t="n">
        <v>2</v>
      </c>
      <c r="D7" s="34" t="s">
        <v>192</v>
      </c>
      <c r="E7" s="34" t="s">
        <v>194</v>
      </c>
      <c r="F7" s="34" t="s">
        <v>191</v>
      </c>
      <c r="G7" s="39" t="str">
        <f aca="false">VLOOKUP(L7,Mannschaften!$C$4:$D$35,2,FALSE())</f>
        <v>SV Talheim</v>
      </c>
      <c r="H7" s="36" t="n">
        <v>1</v>
      </c>
      <c r="I7" s="20" t="s">
        <v>189</v>
      </c>
      <c r="J7" s="36" t="n">
        <v>1</v>
      </c>
      <c r="K7" s="40" t="str">
        <f aca="false">VLOOKUP(M7,Mannschaften!$C$4:$D$35,2,FALSE())</f>
        <v>SC Bergblick</v>
      </c>
      <c r="L7" s="1" t="s">
        <v>45</v>
      </c>
      <c r="M7" s="1" t="s">
        <v>53</v>
      </c>
    </row>
    <row r="8" customFormat="false" ht="15" hidden="false" customHeight="true" outlineLevel="0" collapsed="false">
      <c r="A8" s="25" t="n">
        <v>5</v>
      </c>
      <c r="B8" s="32" t="s">
        <v>43</v>
      </c>
      <c r="C8" s="33" t="n">
        <v>3</v>
      </c>
      <c r="D8" s="34" t="s">
        <v>195</v>
      </c>
      <c r="E8" s="34" t="s">
        <v>196</v>
      </c>
      <c r="F8" s="34" t="s">
        <v>188</v>
      </c>
      <c r="G8" s="35" t="str">
        <f aca="false">VLOOKUP(L8,Mannschaften!$C$4:$D$35,2,FALSE())</f>
        <v>FC Nordstern</v>
      </c>
      <c r="H8" s="36" t="n">
        <v>1</v>
      </c>
      <c r="I8" s="25" t="s">
        <v>189</v>
      </c>
      <c r="J8" s="36" t="n">
        <v>2</v>
      </c>
      <c r="K8" s="37" t="str">
        <f aca="false">VLOOKUP(M8,Mannschaften!$C$4:$D$35,2,FALSE())</f>
        <v>SC Bergblick</v>
      </c>
      <c r="L8" s="1" t="s">
        <v>41</v>
      </c>
      <c r="M8" s="1" t="s">
        <v>53</v>
      </c>
    </row>
    <row r="9" customFormat="false" ht="15" hidden="false" customHeight="true" outlineLevel="0" collapsed="false">
      <c r="A9" s="41" t="n">
        <v>6</v>
      </c>
      <c r="B9" s="42" t="s">
        <v>43</v>
      </c>
      <c r="C9" s="43" t="n">
        <v>3</v>
      </c>
      <c r="D9" s="44" t="s">
        <v>195</v>
      </c>
      <c r="E9" s="44" t="s">
        <v>197</v>
      </c>
      <c r="F9" s="44" t="s">
        <v>191</v>
      </c>
      <c r="G9" s="45" t="str">
        <f aca="false">VLOOKUP(L9,Mannschaften!$C$4:$D$35,2,FALSE())</f>
        <v>SV Talheim</v>
      </c>
      <c r="H9" s="46" t="n">
        <v>2</v>
      </c>
      <c r="I9" s="41" t="s">
        <v>189</v>
      </c>
      <c r="J9" s="46" t="n">
        <v>2</v>
      </c>
      <c r="K9" s="47" t="str">
        <f aca="false">VLOOKUP(M9,Mannschaften!$C$4:$D$35,2,FALSE())</f>
        <v>TSV Rosenau</v>
      </c>
      <c r="L9" s="1" t="s">
        <v>45</v>
      </c>
      <c r="M9" s="1" t="s">
        <v>49</v>
      </c>
    </row>
    <row r="10" customFormat="false" ht="15" hidden="false" customHeight="true" outlineLevel="0" collapsed="false">
      <c r="A10" s="25" t="n">
        <v>7</v>
      </c>
      <c r="B10" s="32" t="s">
        <v>59</v>
      </c>
      <c r="C10" s="33" t="n">
        <v>1</v>
      </c>
      <c r="D10" s="34" t="s">
        <v>186</v>
      </c>
      <c r="E10" s="34" t="s">
        <v>187</v>
      </c>
      <c r="F10" s="34" t="s">
        <v>188</v>
      </c>
      <c r="G10" s="35" t="str">
        <f aca="false">VLOOKUP(L10,Mannschaften!$C$4:$D$35,2,FALSE())</f>
        <v>VfL Seewind</v>
      </c>
      <c r="H10" s="36" t="n">
        <v>1</v>
      </c>
      <c r="I10" s="25" t="s">
        <v>189</v>
      </c>
      <c r="J10" s="36" t="n">
        <v>0</v>
      </c>
      <c r="K10" s="37" t="str">
        <f aca="false">VLOOKUP(M10,Mannschaften!$C$4:$D$35,2,FALSE())</f>
        <v>FC Lindenhof</v>
      </c>
      <c r="L10" s="1" t="s">
        <v>57</v>
      </c>
      <c r="M10" s="1" t="s">
        <v>62</v>
      </c>
    </row>
    <row r="11" customFormat="false" ht="15" hidden="false" customHeight="true" outlineLevel="0" collapsed="false">
      <c r="A11" s="20" t="n">
        <v>8</v>
      </c>
      <c r="B11" s="32" t="s">
        <v>59</v>
      </c>
      <c r="C11" s="38" t="n">
        <v>1</v>
      </c>
      <c r="D11" s="34" t="s">
        <v>186</v>
      </c>
      <c r="E11" s="34" t="s">
        <v>190</v>
      </c>
      <c r="F11" s="34" t="s">
        <v>191</v>
      </c>
      <c r="G11" s="39" t="str">
        <f aca="false">VLOOKUP(L11,Mannschaften!$C$4:$D$35,2,FALSE())</f>
        <v>SG Eichwald</v>
      </c>
      <c r="H11" s="36" t="n">
        <v>2</v>
      </c>
      <c r="I11" s="20" t="s">
        <v>189</v>
      </c>
      <c r="J11" s="36" t="n">
        <v>3</v>
      </c>
      <c r="K11" s="40" t="str">
        <f aca="false">VLOOKUP(M11,Mannschaften!$C$4:$D$35,2,FALSE())</f>
        <v>TuS Sonntal</v>
      </c>
      <c r="L11" s="1" t="s">
        <v>66</v>
      </c>
      <c r="M11" s="1" t="s">
        <v>70</v>
      </c>
    </row>
    <row r="12" customFormat="false" ht="15" hidden="false" customHeight="true" outlineLevel="0" collapsed="false">
      <c r="A12" s="25" t="n">
        <v>9</v>
      </c>
      <c r="B12" s="32" t="s">
        <v>59</v>
      </c>
      <c r="C12" s="33" t="n">
        <v>2</v>
      </c>
      <c r="D12" s="34" t="s">
        <v>192</v>
      </c>
      <c r="E12" s="34" t="s">
        <v>193</v>
      </c>
      <c r="F12" s="34" t="s">
        <v>188</v>
      </c>
      <c r="G12" s="35" t="str">
        <f aca="false">VLOOKUP(L12,Mannschaften!$C$4:$D$35,2,FALSE())</f>
        <v>VfL Seewind</v>
      </c>
      <c r="H12" s="36" t="n">
        <v>0</v>
      </c>
      <c r="I12" s="25" t="s">
        <v>189</v>
      </c>
      <c r="J12" s="36" t="n">
        <v>0</v>
      </c>
      <c r="K12" s="37" t="str">
        <f aca="false">VLOOKUP(M12,Mannschaften!$C$4:$D$35,2,FALSE())</f>
        <v>SG Eichwald</v>
      </c>
      <c r="L12" s="1" t="s">
        <v>57</v>
      </c>
      <c r="M12" s="1" t="s">
        <v>66</v>
      </c>
    </row>
    <row r="13" customFormat="false" ht="15" hidden="false" customHeight="true" outlineLevel="0" collapsed="false">
      <c r="A13" s="20" t="n">
        <v>10</v>
      </c>
      <c r="B13" s="32" t="s">
        <v>59</v>
      </c>
      <c r="C13" s="38" t="n">
        <v>2</v>
      </c>
      <c r="D13" s="34" t="s">
        <v>192</v>
      </c>
      <c r="E13" s="34" t="s">
        <v>194</v>
      </c>
      <c r="F13" s="34" t="s">
        <v>191</v>
      </c>
      <c r="G13" s="39" t="str">
        <f aca="false">VLOOKUP(L13,Mannschaften!$C$4:$D$35,2,FALSE())</f>
        <v>FC Lindenhof</v>
      </c>
      <c r="H13" s="36" t="n">
        <v>1</v>
      </c>
      <c r="I13" s="20" t="s">
        <v>189</v>
      </c>
      <c r="J13" s="36" t="n">
        <v>1</v>
      </c>
      <c r="K13" s="40" t="str">
        <f aca="false">VLOOKUP(M13,Mannschaften!$C$4:$D$35,2,FALSE())</f>
        <v>TuS Sonntal</v>
      </c>
      <c r="L13" s="1" t="s">
        <v>62</v>
      </c>
      <c r="M13" s="1" t="s">
        <v>70</v>
      </c>
    </row>
    <row r="14" customFormat="false" ht="15" hidden="false" customHeight="true" outlineLevel="0" collapsed="false">
      <c r="A14" s="25" t="n">
        <v>11</v>
      </c>
      <c r="B14" s="32" t="s">
        <v>59</v>
      </c>
      <c r="C14" s="33" t="n">
        <v>3</v>
      </c>
      <c r="D14" s="34" t="s">
        <v>195</v>
      </c>
      <c r="E14" s="34" t="s">
        <v>196</v>
      </c>
      <c r="F14" s="34" t="s">
        <v>188</v>
      </c>
      <c r="G14" s="35" t="str">
        <f aca="false">VLOOKUP(L14,Mannschaften!$C$4:$D$35,2,FALSE())</f>
        <v>VfL Seewind</v>
      </c>
      <c r="H14" s="36" t="n">
        <v>2</v>
      </c>
      <c r="I14" s="25" t="s">
        <v>189</v>
      </c>
      <c r="J14" s="36" t="n">
        <v>1</v>
      </c>
      <c r="K14" s="37" t="str">
        <f aca="false">VLOOKUP(M14,Mannschaften!$C$4:$D$35,2,FALSE())</f>
        <v>TuS Sonntal</v>
      </c>
      <c r="L14" s="1" t="s">
        <v>57</v>
      </c>
      <c r="M14" s="1" t="s">
        <v>70</v>
      </c>
    </row>
    <row r="15" customFormat="false" ht="15" hidden="false" customHeight="true" outlineLevel="0" collapsed="false">
      <c r="A15" s="41" t="n">
        <v>12</v>
      </c>
      <c r="B15" s="42" t="s">
        <v>59</v>
      </c>
      <c r="C15" s="43" t="n">
        <v>3</v>
      </c>
      <c r="D15" s="44" t="s">
        <v>195</v>
      </c>
      <c r="E15" s="44" t="s">
        <v>197</v>
      </c>
      <c r="F15" s="44" t="s">
        <v>191</v>
      </c>
      <c r="G15" s="45" t="str">
        <f aca="false">VLOOKUP(L15,Mannschaften!$C$4:$D$35,2,FALSE())</f>
        <v>FC Lindenhof</v>
      </c>
      <c r="H15" s="46" t="n">
        <v>3</v>
      </c>
      <c r="I15" s="41" t="s">
        <v>189</v>
      </c>
      <c r="J15" s="46" t="n">
        <v>2</v>
      </c>
      <c r="K15" s="47" t="str">
        <f aca="false">VLOOKUP(M15,Mannschaften!$C$4:$D$35,2,FALSE())</f>
        <v>SG Eichwald</v>
      </c>
      <c r="L15" s="1" t="s">
        <v>62</v>
      </c>
      <c r="M15" s="1" t="s">
        <v>66</v>
      </c>
    </row>
    <row r="16" customFormat="false" ht="15" hidden="false" customHeight="true" outlineLevel="0" collapsed="false">
      <c r="A16" s="25" t="n">
        <v>13</v>
      </c>
      <c r="B16" s="32" t="s">
        <v>76</v>
      </c>
      <c r="C16" s="33" t="n">
        <v>1</v>
      </c>
      <c r="D16" s="34" t="s">
        <v>186</v>
      </c>
      <c r="E16" s="34" t="s">
        <v>187</v>
      </c>
      <c r="F16" s="34" t="s">
        <v>188</v>
      </c>
      <c r="G16" s="35" t="str">
        <f aca="false">VLOOKUP(L16,Mannschaften!$C$4:$D$35,2,FALSE())</f>
        <v>FC Goldbach</v>
      </c>
      <c r="H16" s="36" t="n">
        <v>3</v>
      </c>
      <c r="I16" s="25" t="s">
        <v>189</v>
      </c>
      <c r="J16" s="36" t="n">
        <v>2</v>
      </c>
      <c r="K16" s="37" t="str">
        <f aca="false">VLOOKUP(M16,Mannschaften!$C$4:$D$35,2,FALSE())</f>
        <v>SV Waldeck</v>
      </c>
      <c r="L16" s="1" t="s">
        <v>74</v>
      </c>
      <c r="M16" s="1" t="s">
        <v>79</v>
      </c>
    </row>
    <row r="17" customFormat="false" ht="15" hidden="false" customHeight="true" outlineLevel="0" collapsed="false">
      <c r="A17" s="20" t="n">
        <v>14</v>
      </c>
      <c r="B17" s="32" t="s">
        <v>76</v>
      </c>
      <c r="C17" s="38" t="n">
        <v>1</v>
      </c>
      <c r="D17" s="34" t="s">
        <v>186</v>
      </c>
      <c r="E17" s="34" t="s">
        <v>190</v>
      </c>
      <c r="F17" s="34" t="s">
        <v>191</v>
      </c>
      <c r="G17" s="39" t="str">
        <f aca="false">VLOOKUP(L17,Mannschaften!$C$4:$D$35,2,FALSE())</f>
        <v>TSV Silberberg</v>
      </c>
      <c r="H17" s="36" t="n">
        <v>1</v>
      </c>
      <c r="I17" s="20" t="s">
        <v>189</v>
      </c>
      <c r="J17" s="36" t="n">
        <v>1</v>
      </c>
      <c r="K17" s="40" t="str">
        <f aca="false">VLOOKUP(M17,Mannschaften!$C$4:$D$35,2,FALSE())</f>
        <v>SC Morgenau</v>
      </c>
      <c r="L17" s="1" t="s">
        <v>83</v>
      </c>
      <c r="M17" s="1" t="s">
        <v>87</v>
      </c>
    </row>
    <row r="18" customFormat="false" ht="15" hidden="false" customHeight="true" outlineLevel="0" collapsed="false">
      <c r="A18" s="25" t="n">
        <v>15</v>
      </c>
      <c r="B18" s="32" t="s">
        <v>76</v>
      </c>
      <c r="C18" s="33" t="n">
        <v>2</v>
      </c>
      <c r="D18" s="34" t="s">
        <v>192</v>
      </c>
      <c r="E18" s="34" t="s">
        <v>193</v>
      </c>
      <c r="F18" s="34" t="s">
        <v>188</v>
      </c>
      <c r="G18" s="35" t="str">
        <f aca="false">VLOOKUP(L18,Mannschaften!$C$4:$D$35,2,FALSE())</f>
        <v>FC Goldbach</v>
      </c>
      <c r="H18" s="36" t="n">
        <v>2</v>
      </c>
      <c r="I18" s="25" t="s">
        <v>189</v>
      </c>
      <c r="J18" s="36" t="n">
        <v>0</v>
      </c>
      <c r="K18" s="37" t="str">
        <f aca="false">VLOOKUP(M18,Mannschaften!$C$4:$D$35,2,FALSE())</f>
        <v>TSV Silberberg</v>
      </c>
      <c r="L18" s="1" t="s">
        <v>74</v>
      </c>
      <c r="M18" s="1" t="s">
        <v>83</v>
      </c>
    </row>
    <row r="19" customFormat="false" ht="15" hidden="false" customHeight="true" outlineLevel="0" collapsed="false">
      <c r="A19" s="20" t="n">
        <v>16</v>
      </c>
      <c r="B19" s="32" t="s">
        <v>76</v>
      </c>
      <c r="C19" s="38" t="n">
        <v>2</v>
      </c>
      <c r="D19" s="34" t="s">
        <v>192</v>
      </c>
      <c r="E19" s="34" t="s">
        <v>194</v>
      </c>
      <c r="F19" s="34" t="s">
        <v>191</v>
      </c>
      <c r="G19" s="39" t="str">
        <f aca="false">VLOOKUP(L19,Mannschaften!$C$4:$D$35,2,FALSE())</f>
        <v>SV Waldeck</v>
      </c>
      <c r="H19" s="36" t="n">
        <v>2</v>
      </c>
      <c r="I19" s="20" t="s">
        <v>189</v>
      </c>
      <c r="J19" s="36" t="n">
        <v>2</v>
      </c>
      <c r="K19" s="40" t="str">
        <f aca="false">VLOOKUP(M19,Mannschaften!$C$4:$D$35,2,FALSE())</f>
        <v>SC Morgenau</v>
      </c>
      <c r="L19" s="1" t="s">
        <v>79</v>
      </c>
      <c r="M19" s="1" t="s">
        <v>87</v>
      </c>
    </row>
    <row r="20" customFormat="false" ht="15" hidden="false" customHeight="true" outlineLevel="0" collapsed="false">
      <c r="A20" s="25" t="n">
        <v>17</v>
      </c>
      <c r="B20" s="32" t="s">
        <v>76</v>
      </c>
      <c r="C20" s="33" t="n">
        <v>3</v>
      </c>
      <c r="D20" s="34" t="s">
        <v>195</v>
      </c>
      <c r="E20" s="34" t="s">
        <v>196</v>
      </c>
      <c r="F20" s="34" t="s">
        <v>188</v>
      </c>
      <c r="G20" s="35" t="str">
        <f aca="false">VLOOKUP(L20,Mannschaften!$C$4:$D$35,2,FALSE())</f>
        <v>FC Goldbach</v>
      </c>
      <c r="H20" s="36" t="n">
        <v>1</v>
      </c>
      <c r="I20" s="25" t="s">
        <v>189</v>
      </c>
      <c r="J20" s="36" t="n">
        <v>0</v>
      </c>
      <c r="K20" s="37" t="str">
        <f aca="false">VLOOKUP(M20,Mannschaften!$C$4:$D$35,2,FALSE())</f>
        <v>SC Morgenau</v>
      </c>
      <c r="L20" s="1" t="s">
        <v>74</v>
      </c>
      <c r="M20" s="1" t="s">
        <v>87</v>
      </c>
    </row>
    <row r="21" customFormat="false" ht="15" hidden="false" customHeight="true" outlineLevel="0" collapsed="false">
      <c r="A21" s="41" t="n">
        <v>18</v>
      </c>
      <c r="B21" s="42" t="s">
        <v>76</v>
      </c>
      <c r="C21" s="43" t="n">
        <v>3</v>
      </c>
      <c r="D21" s="44" t="s">
        <v>195</v>
      </c>
      <c r="E21" s="44" t="s">
        <v>197</v>
      </c>
      <c r="F21" s="44" t="s">
        <v>191</v>
      </c>
      <c r="G21" s="45" t="str">
        <f aca="false">VLOOKUP(L21,Mannschaften!$C$4:$D$35,2,FALSE())</f>
        <v>SV Waldeck</v>
      </c>
      <c r="H21" s="46" t="n">
        <v>0</v>
      </c>
      <c r="I21" s="41" t="s">
        <v>189</v>
      </c>
      <c r="J21" s="46" t="n">
        <v>1</v>
      </c>
      <c r="K21" s="47" t="str">
        <f aca="false">VLOOKUP(M21,Mannschaften!$C$4:$D$35,2,FALSE())</f>
        <v>TSV Silberberg</v>
      </c>
      <c r="L21" s="1" t="s">
        <v>79</v>
      </c>
      <c r="M21" s="1" t="s">
        <v>83</v>
      </c>
    </row>
    <row r="22" customFormat="false" ht="15" hidden="false" customHeight="true" outlineLevel="0" collapsed="false">
      <c r="A22" s="25" t="n">
        <v>19</v>
      </c>
      <c r="B22" s="32" t="s">
        <v>93</v>
      </c>
      <c r="C22" s="33" t="n">
        <v>1</v>
      </c>
      <c r="D22" s="34" t="s">
        <v>186</v>
      </c>
      <c r="E22" s="34" t="s">
        <v>187</v>
      </c>
      <c r="F22" s="34" t="s">
        <v>188</v>
      </c>
      <c r="G22" s="35" t="str">
        <f aca="false">VLOOKUP(L22,Mannschaften!$C$4:$D$35,2,FALSE())</f>
        <v>VfL Sturmfeld</v>
      </c>
      <c r="H22" s="36" t="n">
        <v>0</v>
      </c>
      <c r="I22" s="25" t="s">
        <v>189</v>
      </c>
      <c r="J22" s="36" t="n">
        <v>0</v>
      </c>
      <c r="K22" s="37" t="str">
        <f aca="false">VLOOKUP(M22,Mannschaften!$C$4:$D$35,2,FALSE())</f>
        <v>FC Ahorntal</v>
      </c>
      <c r="L22" s="1" t="s">
        <v>91</v>
      </c>
      <c r="M22" s="1" t="s">
        <v>96</v>
      </c>
    </row>
    <row r="23" customFormat="false" ht="15" hidden="false" customHeight="true" outlineLevel="0" collapsed="false">
      <c r="A23" s="20" t="n">
        <v>20</v>
      </c>
      <c r="B23" s="32" t="s">
        <v>93</v>
      </c>
      <c r="C23" s="38" t="n">
        <v>1</v>
      </c>
      <c r="D23" s="34" t="s">
        <v>186</v>
      </c>
      <c r="E23" s="34" t="s">
        <v>190</v>
      </c>
      <c r="F23" s="34" t="s">
        <v>191</v>
      </c>
      <c r="G23" s="39" t="str">
        <f aca="false">VLOOKUP(L23,Mannschaften!$C$4:$D$35,2,FALSE())</f>
        <v>FSV Blütenau</v>
      </c>
      <c r="H23" s="36" t="n">
        <v>2</v>
      </c>
      <c r="I23" s="20" t="s">
        <v>189</v>
      </c>
      <c r="J23" s="36" t="n">
        <v>1</v>
      </c>
      <c r="K23" s="40" t="str">
        <f aca="false">VLOOKUP(M23,Mannschaften!$C$4:$D$35,2,FALSE())</f>
        <v>SV Kieferngrund</v>
      </c>
      <c r="L23" s="1" t="s">
        <v>100</v>
      </c>
      <c r="M23" s="1" t="s">
        <v>104</v>
      </c>
    </row>
    <row r="24" customFormat="false" ht="15" hidden="false" customHeight="true" outlineLevel="0" collapsed="false">
      <c r="A24" s="25" t="n">
        <v>21</v>
      </c>
      <c r="B24" s="32" t="s">
        <v>93</v>
      </c>
      <c r="C24" s="33" t="n">
        <v>2</v>
      </c>
      <c r="D24" s="34" t="s">
        <v>192</v>
      </c>
      <c r="E24" s="34" t="s">
        <v>193</v>
      </c>
      <c r="F24" s="34" t="s">
        <v>188</v>
      </c>
      <c r="G24" s="35" t="str">
        <f aca="false">VLOOKUP(L24,Mannschaften!$C$4:$D$35,2,FALSE())</f>
        <v>VfL Sturmfeld</v>
      </c>
      <c r="H24" s="36" t="n">
        <v>1</v>
      </c>
      <c r="I24" s="25" t="s">
        <v>189</v>
      </c>
      <c r="J24" s="36" t="n">
        <v>2</v>
      </c>
      <c r="K24" s="37" t="str">
        <f aca="false">VLOOKUP(M24,Mannschaften!$C$4:$D$35,2,FALSE())</f>
        <v>FSV Blütenau</v>
      </c>
      <c r="L24" s="1" t="s">
        <v>91</v>
      </c>
      <c r="M24" s="1" t="s">
        <v>100</v>
      </c>
    </row>
    <row r="25" customFormat="false" ht="15" hidden="false" customHeight="true" outlineLevel="0" collapsed="false">
      <c r="A25" s="20" t="n">
        <v>22</v>
      </c>
      <c r="B25" s="32" t="s">
        <v>93</v>
      </c>
      <c r="C25" s="38" t="n">
        <v>2</v>
      </c>
      <c r="D25" s="34" t="s">
        <v>192</v>
      </c>
      <c r="E25" s="34" t="s">
        <v>194</v>
      </c>
      <c r="F25" s="34" t="s">
        <v>191</v>
      </c>
      <c r="G25" s="39" t="str">
        <f aca="false">VLOOKUP(L25,Mannschaften!$C$4:$D$35,2,FALSE())</f>
        <v>FC Ahorntal</v>
      </c>
      <c r="H25" s="36" t="n">
        <v>3</v>
      </c>
      <c r="I25" s="20" t="s">
        <v>189</v>
      </c>
      <c r="J25" s="36" t="n">
        <v>1</v>
      </c>
      <c r="K25" s="40" t="str">
        <f aca="false">VLOOKUP(M25,Mannschaften!$C$4:$D$35,2,FALSE())</f>
        <v>SV Kieferngrund</v>
      </c>
      <c r="L25" s="1" t="s">
        <v>96</v>
      </c>
      <c r="M25" s="1" t="s">
        <v>104</v>
      </c>
    </row>
    <row r="26" customFormat="false" ht="15" hidden="false" customHeight="true" outlineLevel="0" collapsed="false">
      <c r="A26" s="25" t="n">
        <v>23</v>
      </c>
      <c r="B26" s="32" t="s">
        <v>93</v>
      </c>
      <c r="C26" s="33" t="n">
        <v>3</v>
      </c>
      <c r="D26" s="34" t="s">
        <v>195</v>
      </c>
      <c r="E26" s="34" t="s">
        <v>196</v>
      </c>
      <c r="F26" s="34" t="s">
        <v>188</v>
      </c>
      <c r="G26" s="35" t="str">
        <f aca="false">VLOOKUP(L26,Mannschaften!$C$4:$D$35,2,FALSE())</f>
        <v>VfL Sturmfeld</v>
      </c>
      <c r="H26" s="36" t="n">
        <v>2</v>
      </c>
      <c r="I26" s="25" t="s">
        <v>189</v>
      </c>
      <c r="J26" s="36" t="n">
        <v>2</v>
      </c>
      <c r="K26" s="37" t="str">
        <f aca="false">VLOOKUP(M26,Mannschaften!$C$4:$D$35,2,FALSE())</f>
        <v>SV Kieferngrund</v>
      </c>
      <c r="L26" s="1" t="s">
        <v>91</v>
      </c>
      <c r="M26" s="1" t="s">
        <v>104</v>
      </c>
    </row>
    <row r="27" customFormat="false" ht="15" hidden="false" customHeight="true" outlineLevel="0" collapsed="false">
      <c r="A27" s="41" t="n">
        <v>24</v>
      </c>
      <c r="B27" s="42" t="s">
        <v>93</v>
      </c>
      <c r="C27" s="43" t="n">
        <v>3</v>
      </c>
      <c r="D27" s="44" t="s">
        <v>195</v>
      </c>
      <c r="E27" s="44" t="s">
        <v>197</v>
      </c>
      <c r="F27" s="44" t="s">
        <v>191</v>
      </c>
      <c r="G27" s="45" t="str">
        <f aca="false">VLOOKUP(L27,Mannschaften!$C$4:$D$35,2,FALSE())</f>
        <v>FC Ahorntal</v>
      </c>
      <c r="H27" s="46" t="n">
        <v>1</v>
      </c>
      <c r="I27" s="41" t="s">
        <v>189</v>
      </c>
      <c r="J27" s="46" t="n">
        <v>0</v>
      </c>
      <c r="K27" s="47" t="str">
        <f aca="false">VLOOKUP(M27,Mannschaften!$C$4:$D$35,2,FALSE())</f>
        <v>FSV Blütenau</v>
      </c>
      <c r="L27" s="1" t="s">
        <v>96</v>
      </c>
      <c r="M27" s="1" t="s">
        <v>100</v>
      </c>
    </row>
    <row r="28" customFormat="false" ht="15" hidden="false" customHeight="true" outlineLevel="0" collapsed="false">
      <c r="A28" s="25" t="n">
        <v>25</v>
      </c>
      <c r="B28" s="32" t="s">
        <v>110</v>
      </c>
      <c r="C28" s="33" t="n">
        <v>1</v>
      </c>
      <c r="D28" s="34" t="s">
        <v>186</v>
      </c>
      <c r="E28" s="34" t="s">
        <v>187</v>
      </c>
      <c r="F28" s="34" t="s">
        <v>188</v>
      </c>
      <c r="G28" s="35" t="str">
        <f aca="false">VLOOKUP(L28,Mannschaften!$C$4:$D$35,2,FALSE())</f>
        <v>FC Adlerfels</v>
      </c>
      <c r="H28" s="36" t="n">
        <v>2</v>
      </c>
      <c r="I28" s="25" t="s">
        <v>189</v>
      </c>
      <c r="J28" s="36" t="n">
        <v>2</v>
      </c>
      <c r="K28" s="37" t="str">
        <f aca="false">VLOOKUP(M28,Mannschaften!$C$4:$D$35,2,FALSE())</f>
        <v>SV Grünthal</v>
      </c>
      <c r="L28" s="1" t="s">
        <v>108</v>
      </c>
      <c r="M28" s="1" t="s">
        <v>113</v>
      </c>
    </row>
    <row r="29" customFormat="false" ht="15" hidden="false" customHeight="true" outlineLevel="0" collapsed="false">
      <c r="A29" s="20" t="n">
        <v>26</v>
      </c>
      <c r="B29" s="32" t="s">
        <v>110</v>
      </c>
      <c r="C29" s="38" t="n">
        <v>1</v>
      </c>
      <c r="D29" s="34" t="s">
        <v>186</v>
      </c>
      <c r="E29" s="34" t="s">
        <v>190</v>
      </c>
      <c r="F29" s="34" t="s">
        <v>191</v>
      </c>
      <c r="G29" s="39" t="str">
        <f aca="false">VLOOKUP(L29,Mannschaften!$C$4:$D$35,2,FALSE())</f>
        <v>TSV Wiesengrund</v>
      </c>
      <c r="H29" s="36" t="n">
        <v>1</v>
      </c>
      <c r="I29" s="20" t="s">
        <v>189</v>
      </c>
      <c r="J29" s="36" t="n">
        <v>3</v>
      </c>
      <c r="K29" s="40" t="str">
        <f aca="false">VLOOKUP(M29,Mannschaften!$C$4:$D$35,2,FALSE())</f>
        <v>SC Steinweg</v>
      </c>
      <c r="L29" s="1" t="s">
        <v>117</v>
      </c>
      <c r="M29" s="1" t="s">
        <v>121</v>
      </c>
    </row>
    <row r="30" customFormat="false" ht="15" hidden="false" customHeight="true" outlineLevel="0" collapsed="false">
      <c r="A30" s="25" t="n">
        <v>27</v>
      </c>
      <c r="B30" s="32" t="s">
        <v>110</v>
      </c>
      <c r="C30" s="33" t="n">
        <v>2</v>
      </c>
      <c r="D30" s="34" t="s">
        <v>192</v>
      </c>
      <c r="E30" s="34" t="s">
        <v>193</v>
      </c>
      <c r="F30" s="34" t="s">
        <v>188</v>
      </c>
      <c r="G30" s="35" t="str">
        <f aca="false">VLOOKUP(L30,Mannschaften!$C$4:$D$35,2,FALSE())</f>
        <v>FC Adlerfels</v>
      </c>
      <c r="H30" s="36" t="n">
        <v>0</v>
      </c>
      <c r="I30" s="25" t="s">
        <v>189</v>
      </c>
      <c r="J30" s="36" t="n">
        <v>1</v>
      </c>
      <c r="K30" s="37" t="str">
        <f aca="false">VLOOKUP(M30,Mannschaften!$C$4:$D$35,2,FALSE())</f>
        <v>TSV Wiesengrund</v>
      </c>
      <c r="L30" s="1" t="s">
        <v>108</v>
      </c>
      <c r="M30" s="1" t="s">
        <v>117</v>
      </c>
    </row>
    <row r="31" customFormat="false" ht="15" hidden="false" customHeight="true" outlineLevel="0" collapsed="false">
      <c r="A31" s="20" t="n">
        <v>28</v>
      </c>
      <c r="B31" s="32" t="s">
        <v>110</v>
      </c>
      <c r="C31" s="38" t="n">
        <v>2</v>
      </c>
      <c r="D31" s="34" t="s">
        <v>192</v>
      </c>
      <c r="E31" s="34" t="s">
        <v>194</v>
      </c>
      <c r="F31" s="34" t="s">
        <v>191</v>
      </c>
      <c r="G31" s="39" t="str">
        <f aca="false">VLOOKUP(L31,Mannschaften!$C$4:$D$35,2,FALSE())</f>
        <v>SV Grünthal</v>
      </c>
      <c r="H31" s="36" t="n">
        <v>2</v>
      </c>
      <c r="I31" s="20" t="s">
        <v>189</v>
      </c>
      <c r="J31" s="36" t="n">
        <v>0</v>
      </c>
      <c r="K31" s="40" t="str">
        <f aca="false">VLOOKUP(M31,Mannschaften!$C$4:$D$35,2,FALSE())</f>
        <v>SC Steinweg</v>
      </c>
      <c r="L31" s="1" t="s">
        <v>113</v>
      </c>
      <c r="M31" s="1" t="s">
        <v>121</v>
      </c>
    </row>
    <row r="32" customFormat="false" ht="15" hidden="false" customHeight="true" outlineLevel="0" collapsed="false">
      <c r="A32" s="25" t="n">
        <v>29</v>
      </c>
      <c r="B32" s="32" t="s">
        <v>110</v>
      </c>
      <c r="C32" s="33" t="n">
        <v>3</v>
      </c>
      <c r="D32" s="34" t="s">
        <v>195</v>
      </c>
      <c r="E32" s="34" t="s">
        <v>196</v>
      </c>
      <c r="F32" s="34" t="s">
        <v>188</v>
      </c>
      <c r="G32" s="35" t="str">
        <f aca="false">VLOOKUP(L32,Mannschaften!$C$4:$D$35,2,FALSE())</f>
        <v>FC Adlerfels</v>
      </c>
      <c r="H32" s="36" t="n">
        <v>3</v>
      </c>
      <c r="I32" s="25" t="s">
        <v>189</v>
      </c>
      <c r="J32" s="36" t="n">
        <v>1</v>
      </c>
      <c r="K32" s="37" t="str">
        <f aca="false">VLOOKUP(M32,Mannschaften!$C$4:$D$35,2,FALSE())</f>
        <v>SC Steinweg</v>
      </c>
      <c r="L32" s="1" t="s">
        <v>108</v>
      </c>
      <c r="M32" s="1" t="s">
        <v>121</v>
      </c>
    </row>
    <row r="33" customFormat="false" ht="15" hidden="false" customHeight="true" outlineLevel="0" collapsed="false">
      <c r="A33" s="41" t="n">
        <v>30</v>
      </c>
      <c r="B33" s="42" t="s">
        <v>110</v>
      </c>
      <c r="C33" s="43" t="n">
        <v>3</v>
      </c>
      <c r="D33" s="44" t="s">
        <v>195</v>
      </c>
      <c r="E33" s="44" t="s">
        <v>197</v>
      </c>
      <c r="F33" s="44" t="s">
        <v>191</v>
      </c>
      <c r="G33" s="45" t="str">
        <f aca="false">VLOOKUP(L33,Mannschaften!$C$4:$D$35,2,FALSE())</f>
        <v>SV Grünthal</v>
      </c>
      <c r="H33" s="46" t="n">
        <v>1</v>
      </c>
      <c r="I33" s="41" t="s">
        <v>189</v>
      </c>
      <c r="J33" s="46" t="n">
        <v>1</v>
      </c>
      <c r="K33" s="47" t="str">
        <f aca="false">VLOOKUP(M33,Mannschaften!$C$4:$D$35,2,FALSE())</f>
        <v>TSV Wiesengrund</v>
      </c>
      <c r="L33" s="1" t="s">
        <v>113</v>
      </c>
      <c r="M33" s="1" t="s">
        <v>117</v>
      </c>
    </row>
    <row r="34" customFormat="false" ht="15" hidden="false" customHeight="true" outlineLevel="0" collapsed="false">
      <c r="A34" s="25" t="n">
        <v>31</v>
      </c>
      <c r="B34" s="32" t="s">
        <v>127</v>
      </c>
      <c r="C34" s="33" t="n">
        <v>1</v>
      </c>
      <c r="D34" s="34" t="s">
        <v>186</v>
      </c>
      <c r="E34" s="34" t="s">
        <v>187</v>
      </c>
      <c r="F34" s="34" t="s">
        <v>188</v>
      </c>
      <c r="G34" s="35" t="str">
        <f aca="false">VLOOKUP(L34,Mannschaften!$C$4:$D$35,2,FALSE())</f>
        <v>VfL Falkenberg</v>
      </c>
      <c r="H34" s="36" t="n">
        <v>1</v>
      </c>
      <c r="I34" s="25" t="s">
        <v>189</v>
      </c>
      <c r="J34" s="36" t="n">
        <v>1</v>
      </c>
      <c r="K34" s="37" t="str">
        <f aca="false">VLOOKUP(M34,Mannschaften!$C$4:$D$35,2,FALSE())</f>
        <v>FC Seeblick</v>
      </c>
      <c r="L34" s="1" t="s">
        <v>125</v>
      </c>
      <c r="M34" s="1" t="s">
        <v>130</v>
      </c>
    </row>
    <row r="35" customFormat="false" ht="15" hidden="false" customHeight="true" outlineLevel="0" collapsed="false">
      <c r="A35" s="20" t="n">
        <v>32</v>
      </c>
      <c r="B35" s="32" t="s">
        <v>127</v>
      </c>
      <c r="C35" s="38" t="n">
        <v>1</v>
      </c>
      <c r="D35" s="34" t="s">
        <v>186</v>
      </c>
      <c r="E35" s="34" t="s">
        <v>190</v>
      </c>
      <c r="F35" s="34" t="s">
        <v>191</v>
      </c>
      <c r="G35" s="39" t="str">
        <f aca="false">VLOOKUP(L35,Mannschaften!$C$4:$D$35,2,FALSE())</f>
        <v>SG Buchenau</v>
      </c>
      <c r="H35" s="36" t="n">
        <v>3</v>
      </c>
      <c r="I35" s="20" t="s">
        <v>189</v>
      </c>
      <c r="J35" s="36" t="n">
        <v>2</v>
      </c>
      <c r="K35" s="40" t="str">
        <f aca="false">VLOOKUP(M35,Mannschaften!$C$4:$D$35,2,FALSE())</f>
        <v>TuS Rotental</v>
      </c>
      <c r="L35" s="1" t="s">
        <v>134</v>
      </c>
      <c r="M35" s="1" t="s">
        <v>138</v>
      </c>
    </row>
    <row r="36" customFormat="false" ht="15" hidden="false" customHeight="true" outlineLevel="0" collapsed="false">
      <c r="A36" s="25" t="n">
        <v>33</v>
      </c>
      <c r="B36" s="32" t="s">
        <v>127</v>
      </c>
      <c r="C36" s="33" t="n">
        <v>2</v>
      </c>
      <c r="D36" s="34" t="s">
        <v>192</v>
      </c>
      <c r="E36" s="34" t="s">
        <v>193</v>
      </c>
      <c r="F36" s="34" t="s">
        <v>188</v>
      </c>
      <c r="G36" s="35" t="str">
        <f aca="false">VLOOKUP(L36,Mannschaften!$C$4:$D$35,2,FALSE())</f>
        <v>VfL Falkenberg</v>
      </c>
      <c r="H36" s="36" t="n">
        <v>2</v>
      </c>
      <c r="I36" s="25" t="s">
        <v>189</v>
      </c>
      <c r="J36" s="36" t="n">
        <v>2</v>
      </c>
      <c r="K36" s="37" t="str">
        <f aca="false">VLOOKUP(M36,Mannschaften!$C$4:$D$35,2,FALSE())</f>
        <v>SG Buchenau</v>
      </c>
      <c r="L36" s="1" t="s">
        <v>125</v>
      </c>
      <c r="M36" s="1" t="s">
        <v>134</v>
      </c>
    </row>
    <row r="37" customFormat="false" ht="15" hidden="false" customHeight="true" outlineLevel="0" collapsed="false">
      <c r="A37" s="20" t="n">
        <v>34</v>
      </c>
      <c r="B37" s="32" t="s">
        <v>127</v>
      </c>
      <c r="C37" s="38" t="n">
        <v>2</v>
      </c>
      <c r="D37" s="34" t="s">
        <v>192</v>
      </c>
      <c r="E37" s="34" t="s">
        <v>194</v>
      </c>
      <c r="F37" s="34" t="s">
        <v>191</v>
      </c>
      <c r="G37" s="39" t="str">
        <f aca="false">VLOOKUP(L37,Mannschaften!$C$4:$D$35,2,FALSE())</f>
        <v>FC Seeblick</v>
      </c>
      <c r="H37" s="36" t="n">
        <v>0</v>
      </c>
      <c r="I37" s="20" t="s">
        <v>189</v>
      </c>
      <c r="J37" s="36" t="n">
        <v>1</v>
      </c>
      <c r="K37" s="40" t="str">
        <f aca="false">VLOOKUP(M37,Mannschaften!$C$4:$D$35,2,FALSE())</f>
        <v>TuS Rotental</v>
      </c>
      <c r="L37" s="1" t="s">
        <v>130</v>
      </c>
      <c r="M37" s="1" t="s">
        <v>138</v>
      </c>
    </row>
    <row r="38" customFormat="false" ht="15" hidden="false" customHeight="true" outlineLevel="0" collapsed="false">
      <c r="A38" s="25" t="n">
        <v>35</v>
      </c>
      <c r="B38" s="32" t="s">
        <v>127</v>
      </c>
      <c r="C38" s="33" t="n">
        <v>3</v>
      </c>
      <c r="D38" s="34" t="s">
        <v>195</v>
      </c>
      <c r="E38" s="34" t="s">
        <v>196</v>
      </c>
      <c r="F38" s="34" t="s">
        <v>188</v>
      </c>
      <c r="G38" s="35" t="str">
        <f aca="false">VLOOKUP(L38,Mannschaften!$C$4:$D$35,2,FALSE())</f>
        <v>VfL Falkenberg</v>
      </c>
      <c r="H38" s="36" t="n">
        <v>2</v>
      </c>
      <c r="I38" s="25" t="s">
        <v>189</v>
      </c>
      <c r="J38" s="36" t="n">
        <v>0</v>
      </c>
      <c r="K38" s="37" t="str">
        <f aca="false">VLOOKUP(M38,Mannschaften!$C$4:$D$35,2,FALSE())</f>
        <v>TuS Rotental</v>
      </c>
      <c r="L38" s="1" t="s">
        <v>125</v>
      </c>
      <c r="M38" s="1" t="s">
        <v>138</v>
      </c>
    </row>
    <row r="39" customFormat="false" ht="15" hidden="false" customHeight="true" outlineLevel="0" collapsed="false">
      <c r="A39" s="41" t="n">
        <v>36</v>
      </c>
      <c r="B39" s="42" t="s">
        <v>127</v>
      </c>
      <c r="C39" s="43" t="n">
        <v>3</v>
      </c>
      <c r="D39" s="44" t="s">
        <v>195</v>
      </c>
      <c r="E39" s="44" t="s">
        <v>197</v>
      </c>
      <c r="F39" s="44" t="s">
        <v>191</v>
      </c>
      <c r="G39" s="45" t="str">
        <f aca="false">VLOOKUP(L39,Mannschaften!$C$4:$D$35,2,FALSE())</f>
        <v>FC Seeblick</v>
      </c>
      <c r="H39" s="46" t="n">
        <v>1</v>
      </c>
      <c r="I39" s="41" t="s">
        <v>189</v>
      </c>
      <c r="J39" s="46" t="n">
        <v>3</v>
      </c>
      <c r="K39" s="47" t="str">
        <f aca="false">VLOOKUP(M39,Mannschaften!$C$4:$D$35,2,FALSE())</f>
        <v>SG Buchenau</v>
      </c>
      <c r="L39" s="1" t="s">
        <v>130</v>
      </c>
      <c r="M39" s="1" t="s">
        <v>134</v>
      </c>
    </row>
    <row r="40" customFormat="false" ht="15" hidden="false" customHeight="true" outlineLevel="0" collapsed="false">
      <c r="A40" s="25" t="n">
        <v>37</v>
      </c>
      <c r="B40" s="32" t="s">
        <v>144</v>
      </c>
      <c r="C40" s="33" t="n">
        <v>1</v>
      </c>
      <c r="D40" s="34" t="s">
        <v>186</v>
      </c>
      <c r="E40" s="34" t="s">
        <v>187</v>
      </c>
      <c r="F40" s="34" t="s">
        <v>188</v>
      </c>
      <c r="G40" s="35" t="str">
        <f aca="false">VLOOKUP(L40,Mannschaften!$C$4:$D$35,2,FALSE())</f>
        <v>FC Wolkenstein</v>
      </c>
      <c r="H40" s="36" t="n">
        <v>2</v>
      </c>
      <c r="I40" s="25" t="s">
        <v>189</v>
      </c>
      <c r="J40" s="36" t="n">
        <v>0</v>
      </c>
      <c r="K40" s="37" t="str">
        <f aca="false">VLOOKUP(M40,Mannschaften!$C$4:$D$35,2,FALSE())</f>
        <v>SV Hainbach</v>
      </c>
      <c r="L40" s="1" t="s">
        <v>142</v>
      </c>
      <c r="M40" s="1" t="s">
        <v>147</v>
      </c>
    </row>
    <row r="41" customFormat="false" ht="15" hidden="false" customHeight="true" outlineLevel="0" collapsed="false">
      <c r="A41" s="20" t="n">
        <v>38</v>
      </c>
      <c r="B41" s="32" t="s">
        <v>144</v>
      </c>
      <c r="C41" s="38" t="n">
        <v>1</v>
      </c>
      <c r="D41" s="34" t="s">
        <v>186</v>
      </c>
      <c r="E41" s="34" t="s">
        <v>190</v>
      </c>
      <c r="F41" s="34" t="s">
        <v>191</v>
      </c>
      <c r="G41" s="39" t="str">
        <f aca="false">VLOOKUP(L41,Mannschaften!$C$4:$D$35,2,FALSE())</f>
        <v>TSV Moorfeld</v>
      </c>
      <c r="H41" s="36" t="n">
        <v>1</v>
      </c>
      <c r="I41" s="20" t="s">
        <v>189</v>
      </c>
      <c r="J41" s="36" t="n">
        <v>2</v>
      </c>
      <c r="K41" s="40" t="str">
        <f aca="false">VLOOKUP(M41,Mannschaften!$C$4:$D$35,2,FALSE())</f>
        <v>SC Auhof</v>
      </c>
      <c r="L41" s="1" t="s">
        <v>151</v>
      </c>
      <c r="M41" s="1" t="s">
        <v>155</v>
      </c>
    </row>
    <row r="42" customFormat="false" ht="15" hidden="false" customHeight="true" outlineLevel="0" collapsed="false">
      <c r="A42" s="25" t="n">
        <v>39</v>
      </c>
      <c r="B42" s="32" t="s">
        <v>144</v>
      </c>
      <c r="C42" s="33" t="n">
        <v>2</v>
      </c>
      <c r="D42" s="34" t="s">
        <v>192</v>
      </c>
      <c r="E42" s="34" t="s">
        <v>193</v>
      </c>
      <c r="F42" s="34" t="s">
        <v>188</v>
      </c>
      <c r="G42" s="35" t="str">
        <f aca="false">VLOOKUP(L42,Mannschaften!$C$4:$D$35,2,FALSE())</f>
        <v>FC Wolkenstein</v>
      </c>
      <c r="H42" s="36" t="n">
        <v>1</v>
      </c>
      <c r="I42" s="25" t="s">
        <v>189</v>
      </c>
      <c r="J42" s="36" t="n">
        <v>1</v>
      </c>
      <c r="K42" s="37" t="str">
        <f aca="false">VLOOKUP(M42,Mannschaften!$C$4:$D$35,2,FALSE())</f>
        <v>TSV Moorfeld</v>
      </c>
      <c r="L42" s="1" t="s">
        <v>142</v>
      </c>
      <c r="M42" s="1" t="s">
        <v>151</v>
      </c>
    </row>
    <row r="43" customFormat="false" ht="15" hidden="false" customHeight="true" outlineLevel="0" collapsed="false">
      <c r="A43" s="20" t="n">
        <v>40</v>
      </c>
      <c r="B43" s="32" t="s">
        <v>144</v>
      </c>
      <c r="C43" s="38" t="n">
        <v>2</v>
      </c>
      <c r="D43" s="34" t="s">
        <v>192</v>
      </c>
      <c r="E43" s="34" t="s">
        <v>194</v>
      </c>
      <c r="F43" s="34" t="s">
        <v>191</v>
      </c>
      <c r="G43" s="39" t="str">
        <f aca="false">VLOOKUP(L43,Mannschaften!$C$4:$D$35,2,FALSE())</f>
        <v>SV Hainbach</v>
      </c>
      <c r="H43" s="36" t="n">
        <v>3</v>
      </c>
      <c r="I43" s="20" t="s">
        <v>189</v>
      </c>
      <c r="J43" s="36" t="n">
        <v>3</v>
      </c>
      <c r="K43" s="40" t="str">
        <f aca="false">VLOOKUP(M43,Mannschaften!$C$4:$D$35,2,FALSE())</f>
        <v>SC Auhof</v>
      </c>
      <c r="L43" s="1" t="s">
        <v>147</v>
      </c>
      <c r="M43" s="1" t="s">
        <v>155</v>
      </c>
    </row>
    <row r="44" customFormat="false" ht="15" hidden="false" customHeight="true" outlineLevel="0" collapsed="false">
      <c r="A44" s="25" t="n">
        <v>41</v>
      </c>
      <c r="B44" s="32" t="s">
        <v>144</v>
      </c>
      <c r="C44" s="33" t="n">
        <v>3</v>
      </c>
      <c r="D44" s="34" t="s">
        <v>195</v>
      </c>
      <c r="E44" s="34" t="s">
        <v>196</v>
      </c>
      <c r="F44" s="34" t="s">
        <v>188</v>
      </c>
      <c r="G44" s="35" t="str">
        <f aca="false">VLOOKUP(L44,Mannschaften!$C$4:$D$35,2,FALSE())</f>
        <v>FC Wolkenstein</v>
      </c>
      <c r="H44" s="36" t="n">
        <v>0</v>
      </c>
      <c r="I44" s="25" t="s">
        <v>189</v>
      </c>
      <c r="J44" s="36" t="n">
        <v>2</v>
      </c>
      <c r="K44" s="37" t="str">
        <f aca="false">VLOOKUP(M44,Mannschaften!$C$4:$D$35,2,FALSE())</f>
        <v>SC Auhof</v>
      </c>
      <c r="L44" s="1" t="s">
        <v>142</v>
      </c>
      <c r="M44" s="1" t="s">
        <v>155</v>
      </c>
    </row>
    <row r="45" customFormat="false" ht="15" hidden="false" customHeight="true" outlineLevel="0" collapsed="false">
      <c r="A45" s="41" t="n">
        <v>42</v>
      </c>
      <c r="B45" s="42" t="s">
        <v>144</v>
      </c>
      <c r="C45" s="43" t="n">
        <v>3</v>
      </c>
      <c r="D45" s="44" t="s">
        <v>195</v>
      </c>
      <c r="E45" s="44" t="s">
        <v>197</v>
      </c>
      <c r="F45" s="44" t="s">
        <v>191</v>
      </c>
      <c r="G45" s="45" t="str">
        <f aca="false">VLOOKUP(L45,Mannschaften!$C$4:$D$35,2,FALSE())</f>
        <v>SV Hainbach</v>
      </c>
      <c r="H45" s="46" t="n">
        <v>2</v>
      </c>
      <c r="I45" s="41" t="s">
        <v>189</v>
      </c>
      <c r="J45" s="46" t="n">
        <v>1</v>
      </c>
      <c r="K45" s="47" t="str">
        <f aca="false">VLOOKUP(M45,Mannschaften!$C$4:$D$35,2,FALSE())</f>
        <v>TSV Moorfeld</v>
      </c>
      <c r="L45" s="1" t="s">
        <v>147</v>
      </c>
      <c r="M45" s="1" t="s">
        <v>151</v>
      </c>
    </row>
    <row r="46" customFormat="false" ht="15" hidden="false" customHeight="true" outlineLevel="0" collapsed="false">
      <c r="A46" s="25" t="n">
        <v>43</v>
      </c>
      <c r="B46" s="32" t="s">
        <v>161</v>
      </c>
      <c r="C46" s="33" t="n">
        <v>1</v>
      </c>
      <c r="D46" s="34" t="s">
        <v>186</v>
      </c>
      <c r="E46" s="34" t="s">
        <v>187</v>
      </c>
      <c r="F46" s="34" t="s">
        <v>188</v>
      </c>
      <c r="G46" s="35" t="str">
        <f aca="false">VLOOKUP(L46,Mannschaften!$C$4:$D$35,2,FALSE())</f>
        <v>VfL Sternberg</v>
      </c>
      <c r="H46" s="36" t="n">
        <v>1</v>
      </c>
      <c r="I46" s="25" t="s">
        <v>189</v>
      </c>
      <c r="J46" s="36" t="n">
        <v>2</v>
      </c>
      <c r="K46" s="37" t="str">
        <f aca="false">VLOOKUP(M46,Mannschaften!$C$4:$D$35,2,FALSE())</f>
        <v>FC Birkenmoos</v>
      </c>
      <c r="L46" s="1" t="s">
        <v>159</v>
      </c>
      <c r="M46" s="1" t="s">
        <v>164</v>
      </c>
    </row>
    <row r="47" customFormat="false" ht="15" hidden="false" customHeight="true" outlineLevel="0" collapsed="false">
      <c r="A47" s="20" t="n">
        <v>44</v>
      </c>
      <c r="B47" s="32" t="s">
        <v>161</v>
      </c>
      <c r="C47" s="38" t="n">
        <v>1</v>
      </c>
      <c r="D47" s="34" t="s">
        <v>186</v>
      </c>
      <c r="E47" s="34" t="s">
        <v>190</v>
      </c>
      <c r="F47" s="34" t="s">
        <v>191</v>
      </c>
      <c r="G47" s="39" t="str">
        <f aca="false">VLOOKUP(L47,Mannschaften!$C$4:$D$35,2,FALSE())</f>
        <v>FSV Kranichsee</v>
      </c>
      <c r="H47" s="36" t="n">
        <v>2</v>
      </c>
      <c r="I47" s="20" t="s">
        <v>189</v>
      </c>
      <c r="J47" s="36" t="n">
        <v>1</v>
      </c>
      <c r="K47" s="40" t="str">
        <f aca="false">VLOOKUP(M47,Mannschaften!$C$4:$D$35,2,FALSE())</f>
        <v>SV Distelhain</v>
      </c>
      <c r="L47" s="1" t="s">
        <v>168</v>
      </c>
      <c r="M47" s="1" t="s">
        <v>172</v>
      </c>
    </row>
    <row r="48" customFormat="false" ht="15" hidden="false" customHeight="true" outlineLevel="0" collapsed="false">
      <c r="A48" s="25" t="n">
        <v>45</v>
      </c>
      <c r="B48" s="32" t="s">
        <v>161</v>
      </c>
      <c r="C48" s="33" t="n">
        <v>2</v>
      </c>
      <c r="D48" s="34" t="s">
        <v>192</v>
      </c>
      <c r="E48" s="34" t="s">
        <v>193</v>
      </c>
      <c r="F48" s="34" t="s">
        <v>188</v>
      </c>
      <c r="G48" s="35" t="str">
        <f aca="false">VLOOKUP(L48,Mannschaften!$C$4:$D$35,2,FALSE())</f>
        <v>VfL Sternberg</v>
      </c>
      <c r="H48" s="36" t="n">
        <v>3</v>
      </c>
      <c r="I48" s="25" t="s">
        <v>189</v>
      </c>
      <c r="J48" s="36" t="n">
        <v>1</v>
      </c>
      <c r="K48" s="37" t="str">
        <f aca="false">VLOOKUP(M48,Mannschaften!$C$4:$D$35,2,FALSE())</f>
        <v>FSV Kranichsee</v>
      </c>
      <c r="L48" s="1" t="s">
        <v>159</v>
      </c>
      <c r="M48" s="1" t="s">
        <v>168</v>
      </c>
    </row>
    <row r="49" customFormat="false" ht="15" hidden="false" customHeight="true" outlineLevel="0" collapsed="false">
      <c r="A49" s="20" t="n">
        <v>46</v>
      </c>
      <c r="B49" s="32" t="s">
        <v>161</v>
      </c>
      <c r="C49" s="38" t="n">
        <v>2</v>
      </c>
      <c r="D49" s="34" t="s">
        <v>192</v>
      </c>
      <c r="E49" s="34" t="s">
        <v>194</v>
      </c>
      <c r="F49" s="34" t="s">
        <v>191</v>
      </c>
      <c r="G49" s="39" t="str">
        <f aca="false">VLOOKUP(L49,Mannschaften!$C$4:$D$35,2,FALSE())</f>
        <v>FC Birkenmoos</v>
      </c>
      <c r="H49" s="36" t="n">
        <v>0</v>
      </c>
      <c r="I49" s="20" t="s">
        <v>189</v>
      </c>
      <c r="J49" s="36" t="n">
        <v>0</v>
      </c>
      <c r="K49" s="40" t="str">
        <f aca="false">VLOOKUP(M49,Mannschaften!$C$4:$D$35,2,FALSE())</f>
        <v>SV Distelhain</v>
      </c>
      <c r="L49" s="1" t="s">
        <v>164</v>
      </c>
      <c r="M49" s="1" t="s">
        <v>172</v>
      </c>
    </row>
    <row r="50" customFormat="false" ht="15" hidden="false" customHeight="true" outlineLevel="0" collapsed="false">
      <c r="A50" s="25" t="n">
        <v>47</v>
      </c>
      <c r="B50" s="32" t="s">
        <v>161</v>
      </c>
      <c r="C50" s="33" t="n">
        <v>3</v>
      </c>
      <c r="D50" s="34" t="s">
        <v>195</v>
      </c>
      <c r="E50" s="34" t="s">
        <v>196</v>
      </c>
      <c r="F50" s="34" t="s">
        <v>188</v>
      </c>
      <c r="G50" s="35" t="str">
        <f aca="false">VLOOKUP(L50,Mannschaften!$C$4:$D$35,2,FALSE())</f>
        <v>VfL Sternberg</v>
      </c>
      <c r="H50" s="36" t="n">
        <v>1</v>
      </c>
      <c r="I50" s="25" t="s">
        <v>189</v>
      </c>
      <c r="J50" s="36" t="n">
        <v>1</v>
      </c>
      <c r="K50" s="37" t="str">
        <f aca="false">VLOOKUP(M50,Mannschaften!$C$4:$D$35,2,FALSE())</f>
        <v>SV Distelhain</v>
      </c>
      <c r="L50" s="1" t="s">
        <v>159</v>
      </c>
      <c r="M50" s="1" t="s">
        <v>172</v>
      </c>
    </row>
    <row r="51" customFormat="false" ht="15" hidden="false" customHeight="true" outlineLevel="0" collapsed="false">
      <c r="A51" s="41" t="n">
        <v>48</v>
      </c>
      <c r="B51" s="42" t="s">
        <v>161</v>
      </c>
      <c r="C51" s="43" t="n">
        <v>3</v>
      </c>
      <c r="D51" s="44" t="s">
        <v>195</v>
      </c>
      <c r="E51" s="44" t="s">
        <v>197</v>
      </c>
      <c r="F51" s="44" t="s">
        <v>191</v>
      </c>
      <c r="G51" s="45" t="str">
        <f aca="false">VLOOKUP(L51,Mannschaften!$C$4:$D$35,2,FALSE())</f>
        <v>FC Birkenmoos</v>
      </c>
      <c r="H51" s="46" t="n">
        <v>2</v>
      </c>
      <c r="I51" s="41" t="s">
        <v>189</v>
      </c>
      <c r="J51" s="46" t="n">
        <v>3</v>
      </c>
      <c r="K51" s="47" t="str">
        <f aca="false">VLOOKUP(M51,Mannschaften!$C$4:$D$35,2,FALSE())</f>
        <v>FSV Kranichsee</v>
      </c>
      <c r="L51" s="1" t="s">
        <v>164</v>
      </c>
      <c r="M51" s="1" t="s">
        <v>168</v>
      </c>
    </row>
  </sheetData>
  <mergeCells count="1">
    <mergeCell ref="A2:K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C5A6B"/>
    <pageSetUpPr fitToPage="true"/>
  </sheetPr>
  <dimension ref="B2:AM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6"/>
    <col collapsed="false" customWidth="true" hidden="false" outlineLevel="0" max="3" min="3" style="1" width="24"/>
    <col collapsed="false" customWidth="true" hidden="false" outlineLevel="0" max="4" min="4" style="1" width="5"/>
    <col collapsed="false" customWidth="true" hidden="false" outlineLevel="0" max="7" min="5" style="1" width="4"/>
    <col collapsed="false" customWidth="true" hidden="false" outlineLevel="0" max="11" min="8" style="1" width="6"/>
    <col collapsed="false" customWidth="true" hidden="false" outlineLevel="0" max="12" min="12" style="1" width="2.5"/>
    <col collapsed="false" customWidth="true" hidden="false" outlineLevel="0" max="13" min="13" style="1" width="6"/>
    <col collapsed="false" customWidth="true" hidden="false" outlineLevel="0" max="14" min="14" style="1" width="24"/>
    <col collapsed="false" customWidth="true" hidden="false" outlineLevel="0" max="15" min="15" style="1" width="5"/>
    <col collapsed="false" customWidth="true" hidden="false" outlineLevel="0" max="18" min="16" style="1" width="4"/>
    <col collapsed="false" customWidth="true" hidden="false" outlineLevel="0" max="22" min="19" style="1" width="6"/>
    <col collapsed="false" customWidth="true" hidden="true" outlineLevel="0" max="39" min="27" style="1" width="13"/>
  </cols>
  <sheetData>
    <row r="2" customFormat="false" ht="33.75" hidden="false" customHeight="true" outlineLevel="0" collapsed="false">
      <c r="B2" s="18" t="s">
        <v>198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customFormat="false" ht="15" hidden="false" customHeight="true" outlineLevel="0" collapsed="false">
      <c r="AA3" s="48" t="s">
        <v>36</v>
      </c>
      <c r="AB3" s="48" t="s">
        <v>199</v>
      </c>
      <c r="AC3" s="48" t="s">
        <v>37</v>
      </c>
      <c r="AD3" s="48" t="s">
        <v>200</v>
      </c>
      <c r="AE3" s="48" t="s">
        <v>201</v>
      </c>
      <c r="AF3" s="48" t="s">
        <v>202</v>
      </c>
      <c r="AG3" s="48" t="s">
        <v>203</v>
      </c>
      <c r="AH3" s="48" t="s">
        <v>182</v>
      </c>
      <c r="AI3" s="48" t="s">
        <v>204</v>
      </c>
      <c r="AJ3" s="48" t="s">
        <v>205</v>
      </c>
      <c r="AK3" s="48" t="s">
        <v>206</v>
      </c>
      <c r="AL3" s="48" t="s">
        <v>207</v>
      </c>
      <c r="AM3" s="48" t="s">
        <v>180</v>
      </c>
    </row>
    <row r="4" customFormat="false" ht="21.75" hidden="false" customHeight="true" outlineLevel="0" collapsed="false">
      <c r="B4" s="49" t="s">
        <v>208</v>
      </c>
      <c r="C4" s="49"/>
      <c r="D4" s="49"/>
      <c r="E4" s="49"/>
      <c r="F4" s="49"/>
      <c r="G4" s="49"/>
      <c r="H4" s="49"/>
      <c r="I4" s="49"/>
      <c r="J4" s="49"/>
      <c r="K4" s="49"/>
      <c r="M4" s="49" t="s">
        <v>209</v>
      </c>
      <c r="N4" s="49"/>
      <c r="O4" s="49"/>
      <c r="P4" s="49"/>
      <c r="Q4" s="49"/>
      <c r="R4" s="49"/>
      <c r="S4" s="49"/>
      <c r="T4" s="49"/>
      <c r="U4" s="49"/>
      <c r="V4" s="49"/>
      <c r="AA4" s="50" t="s">
        <v>41</v>
      </c>
      <c r="AB4" s="50" t="s">
        <v>43</v>
      </c>
      <c r="AC4" s="50" t="str">
        <f aca="false">VLOOKUP(AA4,Mannschaften!$C$4:$D$35,2,FALSE())</f>
        <v>FC Nordstern</v>
      </c>
      <c r="AD4" s="50" t="n">
        <f aca="false">SUMPRODUCT(((Gruppenspiele!$L$4:$L$51=AA4)+(Gruppenspiele!$M$4:$M$51=AA4))*ISNUMBER(Gruppenspiele!$H$4:$H$51)*ISNUMBER(Gruppenspiele!$J$4:$J$51))</f>
        <v>3</v>
      </c>
      <c r="AE4" s="50" t="n">
        <f aca="false">SUMPRODUCT((Gruppenspiele!$L$4:$L$51=AA4)*ISNUMBER(Gruppenspiele!$H$4:$H$51)*ISNUMBER(Gruppenspiele!$J$4:$J$51)*(Gruppenspiele!$H$4:$H$51&gt;Gruppenspiele!$J$4:$J$51))+SUMPRODUCT((Gruppenspiele!$M$4:$M$51=AA4)*ISNUMBER(Gruppenspiele!$H$4:$H$51)*ISNUMBER(Gruppenspiele!$J$4:$J$51)*(Gruppenspiele!$J$4:$J$51&gt;Gruppenspiele!$H$4:$H$51))</f>
        <v>2</v>
      </c>
      <c r="AF4" s="50" t="n">
        <f aca="false">AD4-AE4-AG4</f>
        <v>0</v>
      </c>
      <c r="AG4" s="50" t="n">
        <f aca="false">SUMPRODUCT((Gruppenspiele!$L$4:$L$51=AA4)*ISNUMBER(Gruppenspiele!$H$4:$H$51)*ISNUMBER(Gruppenspiele!$J$4:$J$51)*(Gruppenspiele!$H$4:$H$51&lt;Gruppenspiele!$J$4:$J$51))+SUMPRODUCT((Gruppenspiele!$M$4:$M$51=AA4)*ISNUMBER(Gruppenspiele!$H$4:$H$51)*ISNUMBER(Gruppenspiele!$J$4:$J$51)*(Gruppenspiele!$J$4:$J$51&lt;Gruppenspiele!$H$4:$H$51))</f>
        <v>1</v>
      </c>
      <c r="AH4" s="50" t="n">
        <f aca="false">SUMIF(Gruppenspiele!$L$4:$L$51,AA4,Gruppenspiele!$H$4:$H$51)+SUMIF(Gruppenspiele!$M$4:$M$51,AA4,Gruppenspiele!$J$4:$J$51)</f>
        <v>6</v>
      </c>
      <c r="AI4" s="50" t="n">
        <f aca="false">SUMIF(Gruppenspiele!$L$4:$L$51,AA4,Gruppenspiele!$J$4:$J$51)+SUMIF(Gruppenspiele!$M$4:$M$51,AA4,Gruppenspiele!$H$4:$H$51)</f>
        <v>3</v>
      </c>
      <c r="AJ4" s="50" t="n">
        <f aca="false">AH4-AI4</f>
        <v>3</v>
      </c>
      <c r="AK4" s="50" t="n">
        <f aca="false">AE4*3+AF4</f>
        <v>6</v>
      </c>
      <c r="AL4" s="50" t="n">
        <f aca="false">AK4*1000000+(AJ4+500)*1000+AH4-ROW()/10000</f>
        <v>6503005.9996</v>
      </c>
      <c r="AM4" s="50" t="n">
        <f aca="false">RANK(AL4,$AL$4:$AL$7,0)</f>
        <v>2</v>
      </c>
    </row>
    <row r="5" customFormat="false" ht="15" hidden="false" customHeight="true" outlineLevel="0" collapsed="false">
      <c r="B5" s="51" t="s">
        <v>210</v>
      </c>
      <c r="C5" s="51" t="s">
        <v>37</v>
      </c>
      <c r="D5" s="51" t="s">
        <v>200</v>
      </c>
      <c r="E5" s="51" t="s">
        <v>201</v>
      </c>
      <c r="F5" s="51" t="s">
        <v>202</v>
      </c>
      <c r="G5" s="51" t="s">
        <v>203</v>
      </c>
      <c r="H5" s="51" t="s">
        <v>182</v>
      </c>
      <c r="I5" s="51" t="s">
        <v>204</v>
      </c>
      <c r="J5" s="51" t="s">
        <v>205</v>
      </c>
      <c r="K5" s="51" t="s">
        <v>206</v>
      </c>
      <c r="M5" s="51" t="s">
        <v>210</v>
      </c>
      <c r="N5" s="51" t="s">
        <v>37</v>
      </c>
      <c r="O5" s="51" t="s">
        <v>200</v>
      </c>
      <c r="P5" s="51" t="s">
        <v>201</v>
      </c>
      <c r="Q5" s="51" t="s">
        <v>202</v>
      </c>
      <c r="R5" s="51" t="s">
        <v>203</v>
      </c>
      <c r="S5" s="51" t="s">
        <v>182</v>
      </c>
      <c r="T5" s="51" t="s">
        <v>204</v>
      </c>
      <c r="U5" s="51" t="s">
        <v>205</v>
      </c>
      <c r="V5" s="51" t="s">
        <v>206</v>
      </c>
      <c r="AA5" s="50" t="s">
        <v>45</v>
      </c>
      <c r="AB5" s="50" t="s">
        <v>43</v>
      </c>
      <c r="AC5" s="50" t="str">
        <f aca="false">VLOOKUP(AA5,Mannschaften!$C$4:$D$35,2,FALSE())</f>
        <v>SV Talheim</v>
      </c>
      <c r="AD5" s="50" t="n">
        <f aca="false">SUMPRODUCT(((Gruppenspiele!$L$4:$L$51=AA5)+(Gruppenspiele!$M$4:$M$51=AA5))*ISNUMBER(Gruppenspiele!$H$4:$H$51)*ISNUMBER(Gruppenspiele!$J$4:$J$51))</f>
        <v>3</v>
      </c>
      <c r="AE5" s="50" t="n">
        <f aca="false">SUMPRODUCT((Gruppenspiele!$L$4:$L$51=AA5)*ISNUMBER(Gruppenspiele!$H$4:$H$51)*ISNUMBER(Gruppenspiele!$J$4:$J$51)*(Gruppenspiele!$H$4:$H$51&gt;Gruppenspiele!$J$4:$J$51))+SUMPRODUCT((Gruppenspiele!$M$4:$M$51=AA5)*ISNUMBER(Gruppenspiele!$H$4:$H$51)*ISNUMBER(Gruppenspiele!$J$4:$J$51)*(Gruppenspiele!$J$4:$J$51&gt;Gruppenspiele!$H$4:$H$51))</f>
        <v>0</v>
      </c>
      <c r="AF5" s="50" t="n">
        <f aca="false">AD5-AE5-AG5</f>
        <v>2</v>
      </c>
      <c r="AG5" s="50" t="n">
        <f aca="false">SUMPRODUCT((Gruppenspiele!$L$4:$L$51=AA5)*ISNUMBER(Gruppenspiele!$H$4:$H$51)*ISNUMBER(Gruppenspiele!$J$4:$J$51)*(Gruppenspiele!$H$4:$H$51&lt;Gruppenspiele!$J$4:$J$51))+SUMPRODUCT((Gruppenspiele!$M$4:$M$51=AA5)*ISNUMBER(Gruppenspiele!$H$4:$H$51)*ISNUMBER(Gruppenspiele!$J$4:$J$51)*(Gruppenspiele!$J$4:$J$51&lt;Gruppenspiele!$H$4:$H$51))</f>
        <v>1</v>
      </c>
      <c r="AH5" s="50" t="n">
        <f aca="false">SUMIF(Gruppenspiele!$L$4:$L$51,AA5,Gruppenspiele!$H$4:$H$51)+SUMIF(Gruppenspiele!$M$4:$M$51,AA5,Gruppenspiele!$J$4:$J$51)</f>
        <v>4</v>
      </c>
      <c r="AI5" s="50" t="n">
        <f aca="false">SUMIF(Gruppenspiele!$L$4:$L$51,AA5,Gruppenspiele!$J$4:$J$51)+SUMIF(Gruppenspiele!$M$4:$M$51,AA5,Gruppenspiele!$H$4:$H$51)</f>
        <v>5</v>
      </c>
      <c r="AJ5" s="50" t="n">
        <f aca="false">AH5-AI5</f>
        <v>-1</v>
      </c>
      <c r="AK5" s="50" t="n">
        <f aca="false">AE5*3+AF5</f>
        <v>2</v>
      </c>
      <c r="AL5" s="50" t="n">
        <f aca="false">AK5*1000000+(AJ5+500)*1000+AH5-ROW()/10000</f>
        <v>2499003.9995</v>
      </c>
      <c r="AM5" s="50" t="n">
        <f aca="false">RANK(AL5,$AL$4:$AL$7,0)</f>
        <v>3</v>
      </c>
    </row>
    <row r="6" customFormat="false" ht="15" hidden="false" customHeight="true" outlineLevel="0" collapsed="false">
      <c r="B6" s="52" t="n">
        <v>1</v>
      </c>
      <c r="C6" s="53" t="str">
        <f aca="false">INDEX($AC$4:$AC$7,MATCH(1,$AM$4:$AM$7,0))</f>
        <v>SC Bergblick</v>
      </c>
      <c r="D6" s="54" t="n">
        <f aca="false">INDEX($AD$4:$AD$7,MATCH(1,$AM$4:$AM$7,0))</f>
        <v>3</v>
      </c>
      <c r="E6" s="54" t="n">
        <f aca="false">INDEX($AE$4:$AE$7,MATCH(1,$AM$4:$AM$7,0))</f>
        <v>2</v>
      </c>
      <c r="F6" s="54" t="n">
        <f aca="false">INDEX($AF$4:$AF$7,MATCH(1,$AM$4:$AM$7,0))</f>
        <v>1</v>
      </c>
      <c r="G6" s="54" t="n">
        <f aca="false">INDEX($AG$4:$AG$7,MATCH(1,$AM$4:$AM$7,0))</f>
        <v>0</v>
      </c>
      <c r="H6" s="54" t="n">
        <f aca="false">INDEX($AH$4:$AH$7,MATCH(1,$AM$4:$AM$7,0))</f>
        <v>5</v>
      </c>
      <c r="I6" s="54" t="n">
        <f aca="false">INDEX($AI$4:$AI$7,MATCH(1,$AM$4:$AM$7,0))</f>
        <v>2</v>
      </c>
      <c r="J6" s="54" t="n">
        <f aca="false">INDEX($AJ$4:$AJ$7,MATCH(1,$AM$4:$AM$7,0))</f>
        <v>3</v>
      </c>
      <c r="K6" s="55" t="n">
        <f aca="false">INDEX($AK$4:$AK$7,MATCH(1,$AM$4:$AM$7,0))</f>
        <v>7</v>
      </c>
      <c r="M6" s="52" t="n">
        <v>1</v>
      </c>
      <c r="N6" s="53" t="str">
        <f aca="false">INDEX($AC$8:$AC$11,MATCH(1,$AM$8:$AM$11,0))</f>
        <v>VfL Seewind</v>
      </c>
      <c r="O6" s="54" t="n">
        <f aca="false">INDEX($AD$8:$AD$11,MATCH(1,$AM$8:$AM$11,0))</f>
        <v>3</v>
      </c>
      <c r="P6" s="54" t="n">
        <f aca="false">INDEX($AE$8:$AE$11,MATCH(1,$AM$8:$AM$11,0))</f>
        <v>2</v>
      </c>
      <c r="Q6" s="54" t="n">
        <f aca="false">INDEX($AF$8:$AF$11,MATCH(1,$AM$8:$AM$11,0))</f>
        <v>1</v>
      </c>
      <c r="R6" s="54" t="n">
        <f aca="false">INDEX($AG$8:$AG$11,MATCH(1,$AM$8:$AM$11,0))</f>
        <v>0</v>
      </c>
      <c r="S6" s="54" t="n">
        <f aca="false">INDEX($AH$8:$AH$11,MATCH(1,$AM$8:$AM$11,0))</f>
        <v>3</v>
      </c>
      <c r="T6" s="54" t="n">
        <f aca="false">INDEX($AI$8:$AI$11,MATCH(1,$AM$8:$AM$11,0))</f>
        <v>1</v>
      </c>
      <c r="U6" s="54" t="n">
        <f aca="false">INDEX($AJ$8:$AJ$11,MATCH(1,$AM$8:$AM$11,0))</f>
        <v>2</v>
      </c>
      <c r="V6" s="55" t="n">
        <f aca="false">INDEX($AK$8:$AK$11,MATCH(1,$AM$8:$AM$11,0))</f>
        <v>7</v>
      </c>
      <c r="AA6" s="50" t="s">
        <v>49</v>
      </c>
      <c r="AB6" s="50" t="s">
        <v>43</v>
      </c>
      <c r="AC6" s="50" t="str">
        <f aca="false">VLOOKUP(AA6,Mannschaften!$C$4:$D$35,2,FALSE())</f>
        <v>TSV Rosenau</v>
      </c>
      <c r="AD6" s="50" t="n">
        <f aca="false">SUMPRODUCT(((Gruppenspiele!$L$4:$L$51=AA6)+(Gruppenspiele!$M$4:$M$51=AA6))*ISNUMBER(Gruppenspiele!$H$4:$H$51)*ISNUMBER(Gruppenspiele!$J$4:$J$51))</f>
        <v>3</v>
      </c>
      <c r="AE6" s="50" t="n">
        <f aca="false">SUMPRODUCT((Gruppenspiele!$L$4:$L$51=AA6)*ISNUMBER(Gruppenspiele!$H$4:$H$51)*ISNUMBER(Gruppenspiele!$J$4:$J$51)*(Gruppenspiele!$H$4:$H$51&gt;Gruppenspiele!$J$4:$J$51))+SUMPRODUCT((Gruppenspiele!$M$4:$M$51=AA6)*ISNUMBER(Gruppenspiele!$H$4:$H$51)*ISNUMBER(Gruppenspiele!$J$4:$J$51)*(Gruppenspiele!$J$4:$J$51&gt;Gruppenspiele!$H$4:$H$51))</f>
        <v>0</v>
      </c>
      <c r="AF6" s="50" t="n">
        <f aca="false">AD6-AE6-AG6</f>
        <v>1</v>
      </c>
      <c r="AG6" s="50" t="n">
        <f aca="false">SUMPRODUCT((Gruppenspiele!$L$4:$L$51=AA6)*ISNUMBER(Gruppenspiele!$H$4:$H$51)*ISNUMBER(Gruppenspiele!$J$4:$J$51)*(Gruppenspiele!$H$4:$H$51&lt;Gruppenspiele!$J$4:$J$51))+SUMPRODUCT((Gruppenspiele!$M$4:$M$51=AA6)*ISNUMBER(Gruppenspiele!$H$4:$H$51)*ISNUMBER(Gruppenspiele!$J$4:$J$51)*(Gruppenspiele!$J$4:$J$51&lt;Gruppenspiele!$H$4:$H$51))</f>
        <v>2</v>
      </c>
      <c r="AH6" s="50" t="n">
        <f aca="false">SUMIF(Gruppenspiele!$L$4:$L$51,AA6,Gruppenspiele!$H$4:$H$51)+SUMIF(Gruppenspiele!$M$4:$M$51,AA6,Gruppenspiele!$J$4:$J$51)</f>
        <v>2</v>
      </c>
      <c r="AI6" s="50" t="n">
        <f aca="false">SUMIF(Gruppenspiele!$L$4:$L$51,AA6,Gruppenspiele!$J$4:$J$51)+SUMIF(Gruppenspiele!$M$4:$M$51,AA6,Gruppenspiele!$H$4:$H$51)</f>
        <v>7</v>
      </c>
      <c r="AJ6" s="50" t="n">
        <f aca="false">AH6-AI6</f>
        <v>-5</v>
      </c>
      <c r="AK6" s="50" t="n">
        <f aca="false">AE6*3+AF6</f>
        <v>1</v>
      </c>
      <c r="AL6" s="50" t="n">
        <f aca="false">AK6*1000000+(AJ6+500)*1000+AH6-ROW()/10000</f>
        <v>1495001.9994</v>
      </c>
      <c r="AM6" s="50" t="n">
        <f aca="false">RANK(AL6,$AL$4:$AL$7,0)</f>
        <v>4</v>
      </c>
    </row>
    <row r="7" customFormat="false" ht="15" hidden="false" customHeight="true" outlineLevel="0" collapsed="false">
      <c r="B7" s="52" t="n">
        <v>2</v>
      </c>
      <c r="C7" s="53" t="str">
        <f aca="false">INDEX($AC$4:$AC$7,MATCH(2,$AM$4:$AM$7,0))</f>
        <v>FC Nordstern</v>
      </c>
      <c r="D7" s="54" t="n">
        <f aca="false">INDEX($AD$4:$AD$7,MATCH(2,$AM$4:$AM$7,0))</f>
        <v>3</v>
      </c>
      <c r="E7" s="54" t="n">
        <f aca="false">INDEX($AE$4:$AE$7,MATCH(2,$AM$4:$AM$7,0))</f>
        <v>2</v>
      </c>
      <c r="F7" s="54" t="n">
        <f aca="false">INDEX($AF$4:$AF$7,MATCH(2,$AM$4:$AM$7,0))</f>
        <v>0</v>
      </c>
      <c r="G7" s="54" t="n">
        <f aca="false">INDEX($AG$4:$AG$7,MATCH(2,$AM$4:$AM$7,0))</f>
        <v>1</v>
      </c>
      <c r="H7" s="54" t="n">
        <f aca="false">INDEX($AH$4:$AH$7,MATCH(2,$AM$4:$AM$7,0))</f>
        <v>6</v>
      </c>
      <c r="I7" s="54" t="n">
        <f aca="false">INDEX($AI$4:$AI$7,MATCH(2,$AM$4:$AM$7,0))</f>
        <v>3</v>
      </c>
      <c r="J7" s="54" t="n">
        <f aca="false">INDEX($AJ$4:$AJ$7,MATCH(2,$AM$4:$AM$7,0))</f>
        <v>3</v>
      </c>
      <c r="K7" s="55" t="n">
        <f aca="false">INDEX($AK$4:$AK$7,MATCH(2,$AM$4:$AM$7,0))</f>
        <v>6</v>
      </c>
      <c r="M7" s="52" t="n">
        <v>2</v>
      </c>
      <c r="N7" s="53" t="str">
        <f aca="false">INDEX($AC$8:$AC$11,MATCH(2,$AM$8:$AM$11,0))</f>
        <v>TuS Sonntal</v>
      </c>
      <c r="O7" s="54" t="n">
        <f aca="false">INDEX($AD$8:$AD$11,MATCH(2,$AM$8:$AM$11,0))</f>
        <v>3</v>
      </c>
      <c r="P7" s="54" t="n">
        <f aca="false">INDEX($AE$8:$AE$11,MATCH(2,$AM$8:$AM$11,0))</f>
        <v>1</v>
      </c>
      <c r="Q7" s="54" t="n">
        <f aca="false">INDEX($AF$8:$AF$11,MATCH(2,$AM$8:$AM$11,0))</f>
        <v>1</v>
      </c>
      <c r="R7" s="54" t="n">
        <f aca="false">INDEX($AG$8:$AG$11,MATCH(2,$AM$8:$AM$11,0))</f>
        <v>1</v>
      </c>
      <c r="S7" s="54" t="n">
        <f aca="false">INDEX($AH$8:$AH$11,MATCH(2,$AM$8:$AM$11,0))</f>
        <v>5</v>
      </c>
      <c r="T7" s="54" t="n">
        <f aca="false">INDEX($AI$8:$AI$11,MATCH(2,$AM$8:$AM$11,0))</f>
        <v>5</v>
      </c>
      <c r="U7" s="54" t="n">
        <f aca="false">INDEX($AJ$8:$AJ$11,MATCH(2,$AM$8:$AM$11,0))</f>
        <v>0</v>
      </c>
      <c r="V7" s="55" t="n">
        <f aca="false">INDEX($AK$8:$AK$11,MATCH(2,$AM$8:$AM$11,0))</f>
        <v>4</v>
      </c>
      <c r="AA7" s="50" t="s">
        <v>53</v>
      </c>
      <c r="AB7" s="50" t="s">
        <v>43</v>
      </c>
      <c r="AC7" s="50" t="str">
        <f aca="false">VLOOKUP(AA7,Mannschaften!$C$4:$D$35,2,FALSE())</f>
        <v>SC Bergblick</v>
      </c>
      <c r="AD7" s="50" t="n">
        <f aca="false">SUMPRODUCT(((Gruppenspiele!$L$4:$L$51=AA7)+(Gruppenspiele!$M$4:$M$51=AA7))*ISNUMBER(Gruppenspiele!$H$4:$H$51)*ISNUMBER(Gruppenspiele!$J$4:$J$51))</f>
        <v>3</v>
      </c>
      <c r="AE7" s="50" t="n">
        <f aca="false">SUMPRODUCT((Gruppenspiele!$L$4:$L$51=AA7)*ISNUMBER(Gruppenspiele!$H$4:$H$51)*ISNUMBER(Gruppenspiele!$J$4:$J$51)*(Gruppenspiele!$H$4:$H$51&gt;Gruppenspiele!$J$4:$J$51))+SUMPRODUCT((Gruppenspiele!$M$4:$M$51=AA7)*ISNUMBER(Gruppenspiele!$H$4:$H$51)*ISNUMBER(Gruppenspiele!$J$4:$J$51)*(Gruppenspiele!$J$4:$J$51&gt;Gruppenspiele!$H$4:$H$51))</f>
        <v>2</v>
      </c>
      <c r="AF7" s="50" t="n">
        <f aca="false">AD7-AE7-AG7</f>
        <v>1</v>
      </c>
      <c r="AG7" s="50" t="n">
        <f aca="false">SUMPRODUCT((Gruppenspiele!$L$4:$L$51=AA7)*ISNUMBER(Gruppenspiele!$H$4:$H$51)*ISNUMBER(Gruppenspiele!$J$4:$J$51)*(Gruppenspiele!$H$4:$H$51&lt;Gruppenspiele!$J$4:$J$51))+SUMPRODUCT((Gruppenspiele!$M$4:$M$51=AA7)*ISNUMBER(Gruppenspiele!$H$4:$H$51)*ISNUMBER(Gruppenspiele!$J$4:$J$51)*(Gruppenspiele!$J$4:$J$51&lt;Gruppenspiele!$H$4:$H$51))</f>
        <v>0</v>
      </c>
      <c r="AH7" s="50" t="n">
        <f aca="false">SUMIF(Gruppenspiele!$L$4:$L$51,AA7,Gruppenspiele!$H$4:$H$51)+SUMIF(Gruppenspiele!$M$4:$M$51,AA7,Gruppenspiele!$J$4:$J$51)</f>
        <v>5</v>
      </c>
      <c r="AI7" s="50" t="n">
        <f aca="false">SUMIF(Gruppenspiele!$L$4:$L$51,AA7,Gruppenspiele!$J$4:$J$51)+SUMIF(Gruppenspiele!$M$4:$M$51,AA7,Gruppenspiele!$H$4:$H$51)</f>
        <v>2</v>
      </c>
      <c r="AJ7" s="50" t="n">
        <f aca="false">AH7-AI7</f>
        <v>3</v>
      </c>
      <c r="AK7" s="50" t="n">
        <f aca="false">AE7*3+AF7</f>
        <v>7</v>
      </c>
      <c r="AL7" s="50" t="n">
        <f aca="false">AK7*1000000+(AJ7+500)*1000+AH7-ROW()/10000</f>
        <v>7503004.9993</v>
      </c>
      <c r="AM7" s="50" t="n">
        <f aca="false">RANK(AL7,$AL$4:$AL$7,0)</f>
        <v>1</v>
      </c>
    </row>
    <row r="8" customFormat="false" ht="15" hidden="false" customHeight="true" outlineLevel="0" collapsed="false">
      <c r="B8" s="56" t="n">
        <v>3</v>
      </c>
      <c r="C8" s="40" t="str">
        <f aca="false">INDEX($AC$4:$AC$7,MATCH(3,$AM$4:$AM$7,0))</f>
        <v>SV Talheim</v>
      </c>
      <c r="D8" s="38" t="n">
        <f aca="false">INDEX($AD$4:$AD$7,MATCH(3,$AM$4:$AM$7,0))</f>
        <v>3</v>
      </c>
      <c r="E8" s="38" t="n">
        <f aca="false">INDEX($AE$4:$AE$7,MATCH(3,$AM$4:$AM$7,0))</f>
        <v>0</v>
      </c>
      <c r="F8" s="38" t="n">
        <f aca="false">INDEX($AF$4:$AF$7,MATCH(3,$AM$4:$AM$7,0))</f>
        <v>2</v>
      </c>
      <c r="G8" s="38" t="n">
        <f aca="false">INDEX($AG$4:$AG$7,MATCH(3,$AM$4:$AM$7,0))</f>
        <v>1</v>
      </c>
      <c r="H8" s="38" t="n">
        <f aca="false">INDEX($AH$4:$AH$7,MATCH(3,$AM$4:$AM$7,0))</f>
        <v>4</v>
      </c>
      <c r="I8" s="38" t="n">
        <f aca="false">INDEX($AI$4:$AI$7,MATCH(3,$AM$4:$AM$7,0))</f>
        <v>5</v>
      </c>
      <c r="J8" s="38" t="n">
        <f aca="false">INDEX($AJ$4:$AJ$7,MATCH(3,$AM$4:$AM$7,0))</f>
        <v>-1</v>
      </c>
      <c r="K8" s="57" t="n">
        <f aca="false">INDEX($AK$4:$AK$7,MATCH(3,$AM$4:$AM$7,0))</f>
        <v>2</v>
      </c>
      <c r="M8" s="56" t="n">
        <v>3</v>
      </c>
      <c r="N8" s="40" t="str">
        <f aca="false">INDEX($AC$8:$AC$11,MATCH(3,$AM$8:$AM$11,0))</f>
        <v>FC Lindenhof</v>
      </c>
      <c r="O8" s="38" t="n">
        <f aca="false">INDEX($AD$8:$AD$11,MATCH(3,$AM$8:$AM$11,0))</f>
        <v>3</v>
      </c>
      <c r="P8" s="38" t="n">
        <f aca="false">INDEX($AE$8:$AE$11,MATCH(3,$AM$8:$AM$11,0))</f>
        <v>1</v>
      </c>
      <c r="Q8" s="38" t="n">
        <f aca="false">INDEX($AF$8:$AF$11,MATCH(3,$AM$8:$AM$11,0))</f>
        <v>1</v>
      </c>
      <c r="R8" s="38" t="n">
        <f aca="false">INDEX($AG$8:$AG$11,MATCH(3,$AM$8:$AM$11,0))</f>
        <v>1</v>
      </c>
      <c r="S8" s="38" t="n">
        <f aca="false">INDEX($AH$8:$AH$11,MATCH(3,$AM$8:$AM$11,0))</f>
        <v>4</v>
      </c>
      <c r="T8" s="38" t="n">
        <f aca="false">INDEX($AI$8:$AI$11,MATCH(3,$AM$8:$AM$11,0))</f>
        <v>4</v>
      </c>
      <c r="U8" s="38" t="n">
        <f aca="false">INDEX($AJ$8:$AJ$11,MATCH(3,$AM$8:$AM$11,0))</f>
        <v>0</v>
      </c>
      <c r="V8" s="57" t="n">
        <f aca="false">INDEX($AK$8:$AK$11,MATCH(3,$AM$8:$AM$11,0))</f>
        <v>4</v>
      </c>
      <c r="AA8" s="50" t="s">
        <v>57</v>
      </c>
      <c r="AB8" s="50" t="s">
        <v>59</v>
      </c>
      <c r="AC8" s="50" t="str">
        <f aca="false">VLOOKUP(AA8,Mannschaften!$C$4:$D$35,2,FALSE())</f>
        <v>VfL Seewind</v>
      </c>
      <c r="AD8" s="50" t="n">
        <f aca="false">SUMPRODUCT(((Gruppenspiele!$L$4:$L$51=AA8)+(Gruppenspiele!$M$4:$M$51=AA8))*ISNUMBER(Gruppenspiele!$H$4:$H$51)*ISNUMBER(Gruppenspiele!$J$4:$J$51))</f>
        <v>3</v>
      </c>
      <c r="AE8" s="50" t="n">
        <f aca="false">SUMPRODUCT((Gruppenspiele!$L$4:$L$51=AA8)*ISNUMBER(Gruppenspiele!$H$4:$H$51)*ISNUMBER(Gruppenspiele!$J$4:$J$51)*(Gruppenspiele!$H$4:$H$51&gt;Gruppenspiele!$J$4:$J$51))+SUMPRODUCT((Gruppenspiele!$M$4:$M$51=AA8)*ISNUMBER(Gruppenspiele!$H$4:$H$51)*ISNUMBER(Gruppenspiele!$J$4:$J$51)*(Gruppenspiele!$J$4:$J$51&gt;Gruppenspiele!$H$4:$H$51))</f>
        <v>2</v>
      </c>
      <c r="AF8" s="50" t="n">
        <f aca="false">AD8-AE8-AG8</f>
        <v>1</v>
      </c>
      <c r="AG8" s="50" t="n">
        <f aca="false">SUMPRODUCT((Gruppenspiele!$L$4:$L$51=AA8)*ISNUMBER(Gruppenspiele!$H$4:$H$51)*ISNUMBER(Gruppenspiele!$J$4:$J$51)*(Gruppenspiele!$H$4:$H$51&lt;Gruppenspiele!$J$4:$J$51))+SUMPRODUCT((Gruppenspiele!$M$4:$M$51=AA8)*ISNUMBER(Gruppenspiele!$H$4:$H$51)*ISNUMBER(Gruppenspiele!$J$4:$J$51)*(Gruppenspiele!$J$4:$J$51&lt;Gruppenspiele!$H$4:$H$51))</f>
        <v>0</v>
      </c>
      <c r="AH8" s="50" t="n">
        <f aca="false">SUMIF(Gruppenspiele!$L$4:$L$51,AA8,Gruppenspiele!$H$4:$H$51)+SUMIF(Gruppenspiele!$M$4:$M$51,AA8,Gruppenspiele!$J$4:$J$51)</f>
        <v>3</v>
      </c>
      <c r="AI8" s="50" t="n">
        <f aca="false">SUMIF(Gruppenspiele!$L$4:$L$51,AA8,Gruppenspiele!$J$4:$J$51)+SUMIF(Gruppenspiele!$M$4:$M$51,AA8,Gruppenspiele!$H$4:$H$51)</f>
        <v>1</v>
      </c>
      <c r="AJ8" s="50" t="n">
        <f aca="false">AH8-AI8</f>
        <v>2</v>
      </c>
      <c r="AK8" s="50" t="n">
        <f aca="false">AE8*3+AF8</f>
        <v>7</v>
      </c>
      <c r="AL8" s="50" t="n">
        <f aca="false">AK8*1000000+(AJ8+500)*1000+AH8-ROW()/10000</f>
        <v>7502002.9992</v>
      </c>
      <c r="AM8" s="50" t="n">
        <f aca="false">RANK(AL8,$AL$8:$AL$11,0)</f>
        <v>1</v>
      </c>
    </row>
    <row r="9" customFormat="false" ht="15" hidden="false" customHeight="true" outlineLevel="0" collapsed="false">
      <c r="B9" s="56" t="n">
        <v>4</v>
      </c>
      <c r="C9" s="58" t="str">
        <f aca="false">INDEX($AC$4:$AC$7,MATCH(4,$AM$4:$AM$7,0))</f>
        <v>TSV Rosenau</v>
      </c>
      <c r="D9" s="59" t="n">
        <f aca="false">INDEX($AD$4:$AD$7,MATCH(4,$AM$4:$AM$7,0))</f>
        <v>3</v>
      </c>
      <c r="E9" s="59" t="n">
        <f aca="false">INDEX($AE$4:$AE$7,MATCH(4,$AM$4:$AM$7,0))</f>
        <v>0</v>
      </c>
      <c r="F9" s="59" t="n">
        <f aca="false">INDEX($AF$4:$AF$7,MATCH(4,$AM$4:$AM$7,0))</f>
        <v>1</v>
      </c>
      <c r="G9" s="59" t="n">
        <f aca="false">INDEX($AG$4:$AG$7,MATCH(4,$AM$4:$AM$7,0))</f>
        <v>2</v>
      </c>
      <c r="H9" s="59" t="n">
        <f aca="false">INDEX($AH$4:$AH$7,MATCH(4,$AM$4:$AM$7,0))</f>
        <v>2</v>
      </c>
      <c r="I9" s="59" t="n">
        <f aca="false">INDEX($AI$4:$AI$7,MATCH(4,$AM$4:$AM$7,0))</f>
        <v>7</v>
      </c>
      <c r="J9" s="59" t="n">
        <f aca="false">INDEX($AJ$4:$AJ$7,MATCH(4,$AM$4:$AM$7,0))</f>
        <v>-5</v>
      </c>
      <c r="K9" s="60" t="n">
        <f aca="false">INDEX($AK$4:$AK$7,MATCH(4,$AM$4:$AM$7,0))</f>
        <v>1</v>
      </c>
      <c r="M9" s="56" t="n">
        <v>4</v>
      </c>
      <c r="N9" s="58" t="str">
        <f aca="false">INDEX($AC$8:$AC$11,MATCH(4,$AM$8:$AM$11,0))</f>
        <v>SG Eichwald</v>
      </c>
      <c r="O9" s="59" t="n">
        <f aca="false">INDEX($AD$8:$AD$11,MATCH(4,$AM$8:$AM$11,0))</f>
        <v>3</v>
      </c>
      <c r="P9" s="59" t="n">
        <f aca="false">INDEX($AE$8:$AE$11,MATCH(4,$AM$8:$AM$11,0))</f>
        <v>0</v>
      </c>
      <c r="Q9" s="59" t="n">
        <f aca="false">INDEX($AF$8:$AF$11,MATCH(4,$AM$8:$AM$11,0))</f>
        <v>1</v>
      </c>
      <c r="R9" s="59" t="n">
        <f aca="false">INDEX($AG$8:$AG$11,MATCH(4,$AM$8:$AM$11,0))</f>
        <v>2</v>
      </c>
      <c r="S9" s="59" t="n">
        <f aca="false">INDEX($AH$8:$AH$11,MATCH(4,$AM$8:$AM$11,0))</f>
        <v>4</v>
      </c>
      <c r="T9" s="59" t="n">
        <f aca="false">INDEX($AI$8:$AI$11,MATCH(4,$AM$8:$AM$11,0))</f>
        <v>6</v>
      </c>
      <c r="U9" s="59" t="n">
        <f aca="false">INDEX($AJ$8:$AJ$11,MATCH(4,$AM$8:$AM$11,0))</f>
        <v>-2</v>
      </c>
      <c r="V9" s="60" t="n">
        <f aca="false">INDEX($AK$8:$AK$11,MATCH(4,$AM$8:$AM$11,0))</f>
        <v>1</v>
      </c>
      <c r="AA9" s="50" t="s">
        <v>62</v>
      </c>
      <c r="AB9" s="50" t="s">
        <v>59</v>
      </c>
      <c r="AC9" s="50" t="str">
        <f aca="false">VLOOKUP(AA9,Mannschaften!$C$4:$D$35,2,FALSE())</f>
        <v>FC Lindenhof</v>
      </c>
      <c r="AD9" s="50" t="n">
        <f aca="false">SUMPRODUCT(((Gruppenspiele!$L$4:$L$51=AA9)+(Gruppenspiele!$M$4:$M$51=AA9))*ISNUMBER(Gruppenspiele!$H$4:$H$51)*ISNUMBER(Gruppenspiele!$J$4:$J$51))</f>
        <v>3</v>
      </c>
      <c r="AE9" s="50" t="n">
        <f aca="false">SUMPRODUCT((Gruppenspiele!$L$4:$L$51=AA9)*ISNUMBER(Gruppenspiele!$H$4:$H$51)*ISNUMBER(Gruppenspiele!$J$4:$J$51)*(Gruppenspiele!$H$4:$H$51&gt;Gruppenspiele!$J$4:$J$51))+SUMPRODUCT((Gruppenspiele!$M$4:$M$51=AA9)*ISNUMBER(Gruppenspiele!$H$4:$H$51)*ISNUMBER(Gruppenspiele!$J$4:$J$51)*(Gruppenspiele!$J$4:$J$51&gt;Gruppenspiele!$H$4:$H$51))</f>
        <v>1</v>
      </c>
      <c r="AF9" s="50" t="n">
        <f aca="false">AD9-AE9-AG9</f>
        <v>1</v>
      </c>
      <c r="AG9" s="50" t="n">
        <f aca="false">SUMPRODUCT((Gruppenspiele!$L$4:$L$51=AA9)*ISNUMBER(Gruppenspiele!$H$4:$H$51)*ISNUMBER(Gruppenspiele!$J$4:$J$51)*(Gruppenspiele!$H$4:$H$51&lt;Gruppenspiele!$J$4:$J$51))+SUMPRODUCT((Gruppenspiele!$M$4:$M$51=AA9)*ISNUMBER(Gruppenspiele!$H$4:$H$51)*ISNUMBER(Gruppenspiele!$J$4:$J$51)*(Gruppenspiele!$J$4:$J$51&lt;Gruppenspiele!$H$4:$H$51))</f>
        <v>1</v>
      </c>
      <c r="AH9" s="50" t="n">
        <f aca="false">SUMIF(Gruppenspiele!$L$4:$L$51,AA9,Gruppenspiele!$H$4:$H$51)+SUMIF(Gruppenspiele!$M$4:$M$51,AA9,Gruppenspiele!$J$4:$J$51)</f>
        <v>4</v>
      </c>
      <c r="AI9" s="50" t="n">
        <f aca="false">SUMIF(Gruppenspiele!$L$4:$L$51,AA9,Gruppenspiele!$J$4:$J$51)+SUMIF(Gruppenspiele!$M$4:$M$51,AA9,Gruppenspiele!$H$4:$H$51)</f>
        <v>4</v>
      </c>
      <c r="AJ9" s="50" t="n">
        <f aca="false">AH9-AI9</f>
        <v>0</v>
      </c>
      <c r="AK9" s="50" t="n">
        <f aca="false">AE9*3+AF9</f>
        <v>4</v>
      </c>
      <c r="AL9" s="50" t="n">
        <f aca="false">AK9*1000000+(AJ9+500)*1000+AH9-ROW()/10000</f>
        <v>4500003.9991</v>
      </c>
      <c r="AM9" s="50" t="n">
        <f aca="false">RANK(AL9,$AL$8:$AL$11,0)</f>
        <v>3</v>
      </c>
    </row>
    <row r="10" customFormat="false" ht="15" hidden="false" customHeight="true" outlineLevel="0" collapsed="false">
      <c r="AA10" s="50" t="s">
        <v>66</v>
      </c>
      <c r="AB10" s="50" t="s">
        <v>59</v>
      </c>
      <c r="AC10" s="50" t="str">
        <f aca="false">VLOOKUP(AA10,Mannschaften!$C$4:$D$35,2,FALSE())</f>
        <v>SG Eichwald</v>
      </c>
      <c r="AD10" s="50" t="n">
        <f aca="false">SUMPRODUCT(((Gruppenspiele!$L$4:$L$51=AA10)+(Gruppenspiele!$M$4:$M$51=AA10))*ISNUMBER(Gruppenspiele!$H$4:$H$51)*ISNUMBER(Gruppenspiele!$J$4:$J$51))</f>
        <v>3</v>
      </c>
      <c r="AE10" s="50" t="n">
        <f aca="false">SUMPRODUCT((Gruppenspiele!$L$4:$L$51=AA10)*ISNUMBER(Gruppenspiele!$H$4:$H$51)*ISNUMBER(Gruppenspiele!$J$4:$J$51)*(Gruppenspiele!$H$4:$H$51&gt;Gruppenspiele!$J$4:$J$51))+SUMPRODUCT((Gruppenspiele!$M$4:$M$51=AA10)*ISNUMBER(Gruppenspiele!$H$4:$H$51)*ISNUMBER(Gruppenspiele!$J$4:$J$51)*(Gruppenspiele!$J$4:$J$51&gt;Gruppenspiele!$H$4:$H$51))</f>
        <v>0</v>
      </c>
      <c r="AF10" s="50" t="n">
        <f aca="false">AD10-AE10-AG10</f>
        <v>1</v>
      </c>
      <c r="AG10" s="50" t="n">
        <f aca="false">SUMPRODUCT((Gruppenspiele!$L$4:$L$51=AA10)*ISNUMBER(Gruppenspiele!$H$4:$H$51)*ISNUMBER(Gruppenspiele!$J$4:$J$51)*(Gruppenspiele!$H$4:$H$51&lt;Gruppenspiele!$J$4:$J$51))+SUMPRODUCT((Gruppenspiele!$M$4:$M$51=AA10)*ISNUMBER(Gruppenspiele!$H$4:$H$51)*ISNUMBER(Gruppenspiele!$J$4:$J$51)*(Gruppenspiele!$J$4:$J$51&lt;Gruppenspiele!$H$4:$H$51))</f>
        <v>2</v>
      </c>
      <c r="AH10" s="50" t="n">
        <f aca="false">SUMIF(Gruppenspiele!$L$4:$L$51,AA10,Gruppenspiele!$H$4:$H$51)+SUMIF(Gruppenspiele!$M$4:$M$51,AA10,Gruppenspiele!$J$4:$J$51)</f>
        <v>4</v>
      </c>
      <c r="AI10" s="50" t="n">
        <f aca="false">SUMIF(Gruppenspiele!$L$4:$L$51,AA10,Gruppenspiele!$J$4:$J$51)+SUMIF(Gruppenspiele!$M$4:$M$51,AA10,Gruppenspiele!$H$4:$H$51)</f>
        <v>6</v>
      </c>
      <c r="AJ10" s="50" t="n">
        <f aca="false">AH10-AI10</f>
        <v>-2</v>
      </c>
      <c r="AK10" s="50" t="n">
        <f aca="false">AE10*3+AF10</f>
        <v>1</v>
      </c>
      <c r="AL10" s="50" t="n">
        <f aca="false">AK10*1000000+(AJ10+500)*1000+AH10-ROW()/10000</f>
        <v>1498003.999</v>
      </c>
      <c r="AM10" s="50" t="n">
        <f aca="false">RANK(AL10,$AL$8:$AL$11,0)</f>
        <v>4</v>
      </c>
    </row>
    <row r="11" customFormat="false" ht="15" hidden="false" customHeight="true" outlineLevel="0" collapsed="false">
      <c r="AA11" s="50" t="s">
        <v>70</v>
      </c>
      <c r="AB11" s="50" t="s">
        <v>59</v>
      </c>
      <c r="AC11" s="50" t="str">
        <f aca="false">VLOOKUP(AA11,Mannschaften!$C$4:$D$35,2,FALSE())</f>
        <v>TuS Sonntal</v>
      </c>
      <c r="AD11" s="50" t="n">
        <f aca="false">SUMPRODUCT(((Gruppenspiele!$L$4:$L$51=AA11)+(Gruppenspiele!$M$4:$M$51=AA11))*ISNUMBER(Gruppenspiele!$H$4:$H$51)*ISNUMBER(Gruppenspiele!$J$4:$J$51))</f>
        <v>3</v>
      </c>
      <c r="AE11" s="50" t="n">
        <f aca="false">SUMPRODUCT((Gruppenspiele!$L$4:$L$51=AA11)*ISNUMBER(Gruppenspiele!$H$4:$H$51)*ISNUMBER(Gruppenspiele!$J$4:$J$51)*(Gruppenspiele!$H$4:$H$51&gt;Gruppenspiele!$J$4:$J$51))+SUMPRODUCT((Gruppenspiele!$M$4:$M$51=AA11)*ISNUMBER(Gruppenspiele!$H$4:$H$51)*ISNUMBER(Gruppenspiele!$J$4:$J$51)*(Gruppenspiele!$J$4:$J$51&gt;Gruppenspiele!$H$4:$H$51))</f>
        <v>1</v>
      </c>
      <c r="AF11" s="50" t="n">
        <f aca="false">AD11-AE11-AG11</f>
        <v>1</v>
      </c>
      <c r="AG11" s="50" t="n">
        <f aca="false">SUMPRODUCT((Gruppenspiele!$L$4:$L$51=AA11)*ISNUMBER(Gruppenspiele!$H$4:$H$51)*ISNUMBER(Gruppenspiele!$J$4:$J$51)*(Gruppenspiele!$H$4:$H$51&lt;Gruppenspiele!$J$4:$J$51))+SUMPRODUCT((Gruppenspiele!$M$4:$M$51=AA11)*ISNUMBER(Gruppenspiele!$H$4:$H$51)*ISNUMBER(Gruppenspiele!$J$4:$J$51)*(Gruppenspiele!$J$4:$J$51&lt;Gruppenspiele!$H$4:$H$51))</f>
        <v>1</v>
      </c>
      <c r="AH11" s="50" t="n">
        <f aca="false">SUMIF(Gruppenspiele!$L$4:$L$51,AA11,Gruppenspiele!$H$4:$H$51)+SUMIF(Gruppenspiele!$M$4:$M$51,AA11,Gruppenspiele!$J$4:$J$51)</f>
        <v>5</v>
      </c>
      <c r="AI11" s="50" t="n">
        <f aca="false">SUMIF(Gruppenspiele!$L$4:$L$51,AA11,Gruppenspiele!$J$4:$J$51)+SUMIF(Gruppenspiele!$M$4:$M$51,AA11,Gruppenspiele!$H$4:$H$51)</f>
        <v>5</v>
      </c>
      <c r="AJ11" s="50" t="n">
        <f aca="false">AH11-AI11</f>
        <v>0</v>
      </c>
      <c r="AK11" s="50" t="n">
        <f aca="false">AE11*3+AF11</f>
        <v>4</v>
      </c>
      <c r="AL11" s="50" t="n">
        <f aca="false">AK11*1000000+(AJ11+500)*1000+AH11-ROW()/10000</f>
        <v>4500004.9989</v>
      </c>
      <c r="AM11" s="50" t="n">
        <f aca="false">RANK(AL11,$AL$8:$AL$11,0)</f>
        <v>2</v>
      </c>
    </row>
    <row r="12" customFormat="false" ht="21.75" hidden="false" customHeight="true" outlineLevel="0" collapsed="false">
      <c r="B12" s="49" t="s">
        <v>211</v>
      </c>
      <c r="C12" s="49"/>
      <c r="D12" s="49"/>
      <c r="E12" s="49"/>
      <c r="F12" s="49"/>
      <c r="G12" s="49"/>
      <c r="H12" s="49"/>
      <c r="I12" s="49"/>
      <c r="J12" s="49"/>
      <c r="K12" s="49"/>
      <c r="M12" s="49" t="s">
        <v>212</v>
      </c>
      <c r="N12" s="49"/>
      <c r="O12" s="49"/>
      <c r="P12" s="49"/>
      <c r="Q12" s="49"/>
      <c r="R12" s="49"/>
      <c r="S12" s="49"/>
      <c r="T12" s="49"/>
      <c r="U12" s="49"/>
      <c r="V12" s="49"/>
      <c r="AA12" s="50" t="s">
        <v>74</v>
      </c>
      <c r="AB12" s="50" t="s">
        <v>76</v>
      </c>
      <c r="AC12" s="50" t="str">
        <f aca="false">VLOOKUP(AA12,Mannschaften!$C$4:$D$35,2,FALSE())</f>
        <v>FC Goldbach</v>
      </c>
      <c r="AD12" s="50" t="n">
        <f aca="false">SUMPRODUCT(((Gruppenspiele!$L$4:$L$51=AA12)+(Gruppenspiele!$M$4:$M$51=AA12))*ISNUMBER(Gruppenspiele!$H$4:$H$51)*ISNUMBER(Gruppenspiele!$J$4:$J$51))</f>
        <v>3</v>
      </c>
      <c r="AE12" s="50" t="n">
        <f aca="false">SUMPRODUCT((Gruppenspiele!$L$4:$L$51=AA12)*ISNUMBER(Gruppenspiele!$H$4:$H$51)*ISNUMBER(Gruppenspiele!$J$4:$J$51)*(Gruppenspiele!$H$4:$H$51&gt;Gruppenspiele!$J$4:$J$51))+SUMPRODUCT((Gruppenspiele!$M$4:$M$51=AA12)*ISNUMBER(Gruppenspiele!$H$4:$H$51)*ISNUMBER(Gruppenspiele!$J$4:$J$51)*(Gruppenspiele!$J$4:$J$51&gt;Gruppenspiele!$H$4:$H$51))</f>
        <v>3</v>
      </c>
      <c r="AF12" s="50" t="n">
        <f aca="false">AD12-AE12-AG12</f>
        <v>0</v>
      </c>
      <c r="AG12" s="50" t="n">
        <f aca="false">SUMPRODUCT((Gruppenspiele!$L$4:$L$51=AA12)*ISNUMBER(Gruppenspiele!$H$4:$H$51)*ISNUMBER(Gruppenspiele!$J$4:$J$51)*(Gruppenspiele!$H$4:$H$51&lt;Gruppenspiele!$J$4:$J$51))+SUMPRODUCT((Gruppenspiele!$M$4:$M$51=AA12)*ISNUMBER(Gruppenspiele!$H$4:$H$51)*ISNUMBER(Gruppenspiele!$J$4:$J$51)*(Gruppenspiele!$J$4:$J$51&lt;Gruppenspiele!$H$4:$H$51))</f>
        <v>0</v>
      </c>
      <c r="AH12" s="50" t="n">
        <f aca="false">SUMIF(Gruppenspiele!$L$4:$L$51,AA12,Gruppenspiele!$H$4:$H$51)+SUMIF(Gruppenspiele!$M$4:$M$51,AA12,Gruppenspiele!$J$4:$J$51)</f>
        <v>6</v>
      </c>
      <c r="AI12" s="50" t="n">
        <f aca="false">SUMIF(Gruppenspiele!$L$4:$L$51,AA12,Gruppenspiele!$J$4:$J$51)+SUMIF(Gruppenspiele!$M$4:$M$51,AA12,Gruppenspiele!$H$4:$H$51)</f>
        <v>2</v>
      </c>
      <c r="AJ12" s="50" t="n">
        <f aca="false">AH12-AI12</f>
        <v>4</v>
      </c>
      <c r="AK12" s="50" t="n">
        <f aca="false">AE12*3+AF12</f>
        <v>9</v>
      </c>
      <c r="AL12" s="50" t="n">
        <f aca="false">AK12*1000000+(AJ12+500)*1000+AH12-ROW()/10000</f>
        <v>9504005.9988</v>
      </c>
      <c r="AM12" s="50" t="n">
        <f aca="false">RANK(AL12,$AL$12:$AL$15,0)</f>
        <v>1</v>
      </c>
    </row>
    <row r="13" customFormat="false" ht="15" hidden="false" customHeight="true" outlineLevel="0" collapsed="false">
      <c r="B13" s="51" t="s">
        <v>210</v>
      </c>
      <c r="C13" s="51" t="s">
        <v>37</v>
      </c>
      <c r="D13" s="51" t="s">
        <v>200</v>
      </c>
      <c r="E13" s="51" t="s">
        <v>201</v>
      </c>
      <c r="F13" s="51" t="s">
        <v>202</v>
      </c>
      <c r="G13" s="51" t="s">
        <v>203</v>
      </c>
      <c r="H13" s="51" t="s">
        <v>182</v>
      </c>
      <c r="I13" s="51" t="s">
        <v>204</v>
      </c>
      <c r="J13" s="51" t="s">
        <v>205</v>
      </c>
      <c r="K13" s="51" t="s">
        <v>206</v>
      </c>
      <c r="M13" s="51" t="s">
        <v>210</v>
      </c>
      <c r="N13" s="51" t="s">
        <v>37</v>
      </c>
      <c r="O13" s="51" t="s">
        <v>200</v>
      </c>
      <c r="P13" s="51" t="s">
        <v>201</v>
      </c>
      <c r="Q13" s="51" t="s">
        <v>202</v>
      </c>
      <c r="R13" s="51" t="s">
        <v>203</v>
      </c>
      <c r="S13" s="51" t="s">
        <v>182</v>
      </c>
      <c r="T13" s="51" t="s">
        <v>204</v>
      </c>
      <c r="U13" s="51" t="s">
        <v>205</v>
      </c>
      <c r="V13" s="51" t="s">
        <v>206</v>
      </c>
      <c r="AA13" s="50" t="s">
        <v>79</v>
      </c>
      <c r="AB13" s="50" t="s">
        <v>76</v>
      </c>
      <c r="AC13" s="50" t="str">
        <f aca="false">VLOOKUP(AA13,Mannschaften!$C$4:$D$35,2,FALSE())</f>
        <v>SV Waldeck</v>
      </c>
      <c r="AD13" s="50" t="n">
        <f aca="false">SUMPRODUCT(((Gruppenspiele!$L$4:$L$51=AA13)+(Gruppenspiele!$M$4:$M$51=AA13))*ISNUMBER(Gruppenspiele!$H$4:$H$51)*ISNUMBER(Gruppenspiele!$J$4:$J$51))</f>
        <v>3</v>
      </c>
      <c r="AE13" s="50" t="n">
        <f aca="false">SUMPRODUCT((Gruppenspiele!$L$4:$L$51=AA13)*ISNUMBER(Gruppenspiele!$H$4:$H$51)*ISNUMBER(Gruppenspiele!$J$4:$J$51)*(Gruppenspiele!$H$4:$H$51&gt;Gruppenspiele!$J$4:$J$51))+SUMPRODUCT((Gruppenspiele!$M$4:$M$51=AA13)*ISNUMBER(Gruppenspiele!$H$4:$H$51)*ISNUMBER(Gruppenspiele!$J$4:$J$51)*(Gruppenspiele!$J$4:$J$51&gt;Gruppenspiele!$H$4:$H$51))</f>
        <v>0</v>
      </c>
      <c r="AF13" s="50" t="n">
        <f aca="false">AD13-AE13-AG13</f>
        <v>1</v>
      </c>
      <c r="AG13" s="50" t="n">
        <f aca="false">SUMPRODUCT((Gruppenspiele!$L$4:$L$51=AA13)*ISNUMBER(Gruppenspiele!$H$4:$H$51)*ISNUMBER(Gruppenspiele!$J$4:$J$51)*(Gruppenspiele!$H$4:$H$51&lt;Gruppenspiele!$J$4:$J$51))+SUMPRODUCT((Gruppenspiele!$M$4:$M$51=AA13)*ISNUMBER(Gruppenspiele!$H$4:$H$51)*ISNUMBER(Gruppenspiele!$J$4:$J$51)*(Gruppenspiele!$J$4:$J$51&lt;Gruppenspiele!$H$4:$H$51))</f>
        <v>2</v>
      </c>
      <c r="AH13" s="50" t="n">
        <f aca="false">SUMIF(Gruppenspiele!$L$4:$L$51,AA13,Gruppenspiele!$H$4:$H$51)+SUMIF(Gruppenspiele!$M$4:$M$51,AA13,Gruppenspiele!$J$4:$J$51)</f>
        <v>4</v>
      </c>
      <c r="AI13" s="50" t="n">
        <f aca="false">SUMIF(Gruppenspiele!$L$4:$L$51,AA13,Gruppenspiele!$J$4:$J$51)+SUMIF(Gruppenspiele!$M$4:$M$51,AA13,Gruppenspiele!$H$4:$H$51)</f>
        <v>6</v>
      </c>
      <c r="AJ13" s="50" t="n">
        <f aca="false">AH13-AI13</f>
        <v>-2</v>
      </c>
      <c r="AK13" s="50" t="n">
        <f aca="false">AE13*3+AF13</f>
        <v>1</v>
      </c>
      <c r="AL13" s="50" t="n">
        <f aca="false">AK13*1000000+(AJ13+500)*1000+AH13-ROW()/10000</f>
        <v>1498003.9987</v>
      </c>
      <c r="AM13" s="50" t="n">
        <f aca="false">RANK(AL13,$AL$12:$AL$15,0)</f>
        <v>4</v>
      </c>
    </row>
    <row r="14" customFormat="false" ht="15" hidden="false" customHeight="true" outlineLevel="0" collapsed="false">
      <c r="B14" s="52" t="n">
        <v>1</v>
      </c>
      <c r="C14" s="53" t="str">
        <f aca="false">INDEX($AC$12:$AC$15,MATCH(1,$AM$12:$AM$15,0))</f>
        <v>FC Goldbach</v>
      </c>
      <c r="D14" s="54" t="n">
        <f aca="false">INDEX($AD$12:$AD$15,MATCH(1,$AM$12:$AM$15,0))</f>
        <v>3</v>
      </c>
      <c r="E14" s="54" t="n">
        <f aca="false">INDEX($AE$12:$AE$15,MATCH(1,$AM$12:$AM$15,0))</f>
        <v>3</v>
      </c>
      <c r="F14" s="54" t="n">
        <f aca="false">INDEX($AF$12:$AF$15,MATCH(1,$AM$12:$AM$15,0))</f>
        <v>0</v>
      </c>
      <c r="G14" s="54" t="n">
        <f aca="false">INDEX($AG$12:$AG$15,MATCH(1,$AM$12:$AM$15,0))</f>
        <v>0</v>
      </c>
      <c r="H14" s="54" t="n">
        <f aca="false">INDEX($AH$12:$AH$15,MATCH(1,$AM$12:$AM$15,0))</f>
        <v>6</v>
      </c>
      <c r="I14" s="54" t="n">
        <f aca="false">INDEX($AI$12:$AI$15,MATCH(1,$AM$12:$AM$15,0))</f>
        <v>2</v>
      </c>
      <c r="J14" s="54" t="n">
        <f aca="false">INDEX($AJ$12:$AJ$15,MATCH(1,$AM$12:$AM$15,0))</f>
        <v>4</v>
      </c>
      <c r="K14" s="55" t="n">
        <f aca="false">INDEX($AK$12:$AK$15,MATCH(1,$AM$12:$AM$15,0))</f>
        <v>9</v>
      </c>
      <c r="M14" s="52" t="n">
        <v>1</v>
      </c>
      <c r="N14" s="53" t="str">
        <f aca="false">INDEX($AC$16:$AC$19,MATCH(1,$AM$16:$AM$19,0))</f>
        <v>FC Ahorntal</v>
      </c>
      <c r="O14" s="54" t="n">
        <f aca="false">INDEX($AD$16:$AD$19,MATCH(1,$AM$16:$AM$19,0))</f>
        <v>3</v>
      </c>
      <c r="P14" s="54" t="n">
        <f aca="false">INDEX($AE$16:$AE$19,MATCH(1,$AM$16:$AM$19,0))</f>
        <v>2</v>
      </c>
      <c r="Q14" s="54" t="n">
        <f aca="false">INDEX($AF$16:$AF$19,MATCH(1,$AM$16:$AM$19,0))</f>
        <v>1</v>
      </c>
      <c r="R14" s="54" t="n">
        <f aca="false">INDEX($AG$16:$AG$19,MATCH(1,$AM$16:$AM$19,0))</f>
        <v>0</v>
      </c>
      <c r="S14" s="54" t="n">
        <f aca="false">INDEX($AH$16:$AH$19,MATCH(1,$AM$16:$AM$19,0))</f>
        <v>4</v>
      </c>
      <c r="T14" s="54" t="n">
        <f aca="false">INDEX($AI$16:$AI$19,MATCH(1,$AM$16:$AM$19,0))</f>
        <v>1</v>
      </c>
      <c r="U14" s="54" t="n">
        <f aca="false">INDEX($AJ$16:$AJ$19,MATCH(1,$AM$16:$AM$19,0))</f>
        <v>3</v>
      </c>
      <c r="V14" s="55" t="n">
        <f aca="false">INDEX($AK$16:$AK$19,MATCH(1,$AM$16:$AM$19,0))</f>
        <v>7</v>
      </c>
      <c r="AA14" s="50" t="s">
        <v>83</v>
      </c>
      <c r="AB14" s="50" t="s">
        <v>76</v>
      </c>
      <c r="AC14" s="50" t="str">
        <f aca="false">VLOOKUP(AA14,Mannschaften!$C$4:$D$35,2,FALSE())</f>
        <v>TSV Silberberg</v>
      </c>
      <c r="AD14" s="50" t="n">
        <f aca="false">SUMPRODUCT(((Gruppenspiele!$L$4:$L$51=AA14)+(Gruppenspiele!$M$4:$M$51=AA14))*ISNUMBER(Gruppenspiele!$H$4:$H$51)*ISNUMBER(Gruppenspiele!$J$4:$J$51))</f>
        <v>3</v>
      </c>
      <c r="AE14" s="50" t="n">
        <f aca="false">SUMPRODUCT((Gruppenspiele!$L$4:$L$51=AA14)*ISNUMBER(Gruppenspiele!$H$4:$H$51)*ISNUMBER(Gruppenspiele!$J$4:$J$51)*(Gruppenspiele!$H$4:$H$51&gt;Gruppenspiele!$J$4:$J$51))+SUMPRODUCT((Gruppenspiele!$M$4:$M$51=AA14)*ISNUMBER(Gruppenspiele!$H$4:$H$51)*ISNUMBER(Gruppenspiele!$J$4:$J$51)*(Gruppenspiele!$J$4:$J$51&gt;Gruppenspiele!$H$4:$H$51))</f>
        <v>1</v>
      </c>
      <c r="AF14" s="50" t="n">
        <f aca="false">AD14-AE14-AG14</f>
        <v>1</v>
      </c>
      <c r="AG14" s="50" t="n">
        <f aca="false">SUMPRODUCT((Gruppenspiele!$L$4:$L$51=AA14)*ISNUMBER(Gruppenspiele!$H$4:$H$51)*ISNUMBER(Gruppenspiele!$J$4:$J$51)*(Gruppenspiele!$H$4:$H$51&lt;Gruppenspiele!$J$4:$J$51))+SUMPRODUCT((Gruppenspiele!$M$4:$M$51=AA14)*ISNUMBER(Gruppenspiele!$H$4:$H$51)*ISNUMBER(Gruppenspiele!$J$4:$J$51)*(Gruppenspiele!$J$4:$J$51&lt;Gruppenspiele!$H$4:$H$51))</f>
        <v>1</v>
      </c>
      <c r="AH14" s="50" t="n">
        <f aca="false">SUMIF(Gruppenspiele!$L$4:$L$51,AA14,Gruppenspiele!$H$4:$H$51)+SUMIF(Gruppenspiele!$M$4:$M$51,AA14,Gruppenspiele!$J$4:$J$51)</f>
        <v>2</v>
      </c>
      <c r="AI14" s="50" t="n">
        <f aca="false">SUMIF(Gruppenspiele!$L$4:$L$51,AA14,Gruppenspiele!$J$4:$J$51)+SUMIF(Gruppenspiele!$M$4:$M$51,AA14,Gruppenspiele!$H$4:$H$51)</f>
        <v>3</v>
      </c>
      <c r="AJ14" s="50" t="n">
        <f aca="false">AH14-AI14</f>
        <v>-1</v>
      </c>
      <c r="AK14" s="50" t="n">
        <f aca="false">AE14*3+AF14</f>
        <v>4</v>
      </c>
      <c r="AL14" s="50" t="n">
        <f aca="false">AK14*1000000+(AJ14+500)*1000+AH14-ROW()/10000</f>
        <v>4499001.9986</v>
      </c>
      <c r="AM14" s="50" t="n">
        <f aca="false">RANK(AL14,$AL$12:$AL$15,0)</f>
        <v>2</v>
      </c>
    </row>
    <row r="15" customFormat="false" ht="15" hidden="false" customHeight="true" outlineLevel="0" collapsed="false">
      <c r="B15" s="52" t="n">
        <v>2</v>
      </c>
      <c r="C15" s="53" t="str">
        <f aca="false">INDEX($AC$12:$AC$15,MATCH(2,$AM$12:$AM$15,0))</f>
        <v>TSV Silberberg</v>
      </c>
      <c r="D15" s="54" t="n">
        <f aca="false">INDEX($AD$12:$AD$15,MATCH(2,$AM$12:$AM$15,0))</f>
        <v>3</v>
      </c>
      <c r="E15" s="54" t="n">
        <f aca="false">INDEX($AE$12:$AE$15,MATCH(2,$AM$12:$AM$15,0))</f>
        <v>1</v>
      </c>
      <c r="F15" s="54" t="n">
        <f aca="false">INDEX($AF$12:$AF$15,MATCH(2,$AM$12:$AM$15,0))</f>
        <v>1</v>
      </c>
      <c r="G15" s="54" t="n">
        <f aca="false">INDEX($AG$12:$AG$15,MATCH(2,$AM$12:$AM$15,0))</f>
        <v>1</v>
      </c>
      <c r="H15" s="54" t="n">
        <f aca="false">INDEX($AH$12:$AH$15,MATCH(2,$AM$12:$AM$15,0))</f>
        <v>2</v>
      </c>
      <c r="I15" s="54" t="n">
        <f aca="false">INDEX($AI$12:$AI$15,MATCH(2,$AM$12:$AM$15,0))</f>
        <v>3</v>
      </c>
      <c r="J15" s="54" t="n">
        <f aca="false">INDEX($AJ$12:$AJ$15,MATCH(2,$AM$12:$AM$15,0))</f>
        <v>-1</v>
      </c>
      <c r="K15" s="55" t="n">
        <f aca="false">INDEX($AK$12:$AK$15,MATCH(2,$AM$12:$AM$15,0))</f>
        <v>4</v>
      </c>
      <c r="M15" s="52" t="n">
        <v>2</v>
      </c>
      <c r="N15" s="53" t="str">
        <f aca="false">INDEX($AC$16:$AC$19,MATCH(2,$AM$16:$AM$19,0))</f>
        <v>FSV Blütenau</v>
      </c>
      <c r="O15" s="54" t="n">
        <f aca="false">INDEX($AD$16:$AD$19,MATCH(2,$AM$16:$AM$19,0))</f>
        <v>3</v>
      </c>
      <c r="P15" s="54" t="n">
        <f aca="false">INDEX($AE$16:$AE$19,MATCH(2,$AM$16:$AM$19,0))</f>
        <v>2</v>
      </c>
      <c r="Q15" s="54" t="n">
        <f aca="false">INDEX($AF$16:$AF$19,MATCH(2,$AM$16:$AM$19,0))</f>
        <v>0</v>
      </c>
      <c r="R15" s="54" t="n">
        <f aca="false">INDEX($AG$16:$AG$19,MATCH(2,$AM$16:$AM$19,0))</f>
        <v>1</v>
      </c>
      <c r="S15" s="54" t="n">
        <f aca="false">INDEX($AH$16:$AH$19,MATCH(2,$AM$16:$AM$19,0))</f>
        <v>4</v>
      </c>
      <c r="T15" s="54" t="n">
        <f aca="false">INDEX($AI$16:$AI$19,MATCH(2,$AM$16:$AM$19,0))</f>
        <v>3</v>
      </c>
      <c r="U15" s="54" t="n">
        <f aca="false">INDEX($AJ$16:$AJ$19,MATCH(2,$AM$16:$AM$19,0))</f>
        <v>1</v>
      </c>
      <c r="V15" s="55" t="n">
        <f aca="false">INDEX($AK$16:$AK$19,MATCH(2,$AM$16:$AM$19,0))</f>
        <v>6</v>
      </c>
      <c r="AA15" s="50" t="s">
        <v>87</v>
      </c>
      <c r="AB15" s="50" t="s">
        <v>76</v>
      </c>
      <c r="AC15" s="50" t="str">
        <f aca="false">VLOOKUP(AA15,Mannschaften!$C$4:$D$35,2,FALSE())</f>
        <v>SC Morgenau</v>
      </c>
      <c r="AD15" s="50" t="n">
        <f aca="false">SUMPRODUCT(((Gruppenspiele!$L$4:$L$51=AA15)+(Gruppenspiele!$M$4:$M$51=AA15))*ISNUMBER(Gruppenspiele!$H$4:$H$51)*ISNUMBER(Gruppenspiele!$J$4:$J$51))</f>
        <v>3</v>
      </c>
      <c r="AE15" s="50" t="n">
        <f aca="false">SUMPRODUCT((Gruppenspiele!$L$4:$L$51=AA15)*ISNUMBER(Gruppenspiele!$H$4:$H$51)*ISNUMBER(Gruppenspiele!$J$4:$J$51)*(Gruppenspiele!$H$4:$H$51&gt;Gruppenspiele!$J$4:$J$51))+SUMPRODUCT((Gruppenspiele!$M$4:$M$51=AA15)*ISNUMBER(Gruppenspiele!$H$4:$H$51)*ISNUMBER(Gruppenspiele!$J$4:$J$51)*(Gruppenspiele!$J$4:$J$51&gt;Gruppenspiele!$H$4:$H$51))</f>
        <v>0</v>
      </c>
      <c r="AF15" s="50" t="n">
        <f aca="false">AD15-AE15-AG15</f>
        <v>2</v>
      </c>
      <c r="AG15" s="50" t="n">
        <f aca="false">SUMPRODUCT((Gruppenspiele!$L$4:$L$51=AA15)*ISNUMBER(Gruppenspiele!$H$4:$H$51)*ISNUMBER(Gruppenspiele!$J$4:$J$51)*(Gruppenspiele!$H$4:$H$51&lt;Gruppenspiele!$J$4:$J$51))+SUMPRODUCT((Gruppenspiele!$M$4:$M$51=AA15)*ISNUMBER(Gruppenspiele!$H$4:$H$51)*ISNUMBER(Gruppenspiele!$J$4:$J$51)*(Gruppenspiele!$J$4:$J$51&lt;Gruppenspiele!$H$4:$H$51))</f>
        <v>1</v>
      </c>
      <c r="AH15" s="50" t="n">
        <f aca="false">SUMIF(Gruppenspiele!$L$4:$L$51,AA15,Gruppenspiele!$H$4:$H$51)+SUMIF(Gruppenspiele!$M$4:$M$51,AA15,Gruppenspiele!$J$4:$J$51)</f>
        <v>3</v>
      </c>
      <c r="AI15" s="50" t="n">
        <f aca="false">SUMIF(Gruppenspiele!$L$4:$L$51,AA15,Gruppenspiele!$J$4:$J$51)+SUMIF(Gruppenspiele!$M$4:$M$51,AA15,Gruppenspiele!$H$4:$H$51)</f>
        <v>4</v>
      </c>
      <c r="AJ15" s="50" t="n">
        <f aca="false">AH15-AI15</f>
        <v>-1</v>
      </c>
      <c r="AK15" s="50" t="n">
        <f aca="false">AE15*3+AF15</f>
        <v>2</v>
      </c>
      <c r="AL15" s="50" t="n">
        <f aca="false">AK15*1000000+(AJ15+500)*1000+AH15-ROW()/10000</f>
        <v>2499002.9985</v>
      </c>
      <c r="AM15" s="50" t="n">
        <f aca="false">RANK(AL15,$AL$12:$AL$15,0)</f>
        <v>3</v>
      </c>
    </row>
    <row r="16" customFormat="false" ht="15" hidden="false" customHeight="true" outlineLevel="0" collapsed="false">
      <c r="B16" s="56" t="n">
        <v>3</v>
      </c>
      <c r="C16" s="40" t="str">
        <f aca="false">INDEX($AC$12:$AC$15,MATCH(3,$AM$12:$AM$15,0))</f>
        <v>SC Morgenau</v>
      </c>
      <c r="D16" s="38" t="n">
        <f aca="false">INDEX($AD$12:$AD$15,MATCH(3,$AM$12:$AM$15,0))</f>
        <v>3</v>
      </c>
      <c r="E16" s="38" t="n">
        <f aca="false">INDEX($AE$12:$AE$15,MATCH(3,$AM$12:$AM$15,0))</f>
        <v>0</v>
      </c>
      <c r="F16" s="38" t="n">
        <f aca="false">INDEX($AF$12:$AF$15,MATCH(3,$AM$12:$AM$15,0))</f>
        <v>2</v>
      </c>
      <c r="G16" s="38" t="n">
        <f aca="false">INDEX($AG$12:$AG$15,MATCH(3,$AM$12:$AM$15,0))</f>
        <v>1</v>
      </c>
      <c r="H16" s="38" t="n">
        <f aca="false">INDEX($AH$12:$AH$15,MATCH(3,$AM$12:$AM$15,0))</f>
        <v>3</v>
      </c>
      <c r="I16" s="38" t="n">
        <f aca="false">INDEX($AI$12:$AI$15,MATCH(3,$AM$12:$AM$15,0))</f>
        <v>4</v>
      </c>
      <c r="J16" s="38" t="n">
        <f aca="false">INDEX($AJ$12:$AJ$15,MATCH(3,$AM$12:$AM$15,0))</f>
        <v>-1</v>
      </c>
      <c r="K16" s="57" t="n">
        <f aca="false">INDEX($AK$12:$AK$15,MATCH(3,$AM$12:$AM$15,0))</f>
        <v>2</v>
      </c>
      <c r="M16" s="56" t="n">
        <v>3</v>
      </c>
      <c r="N16" s="40" t="str">
        <f aca="false">INDEX($AC$16:$AC$19,MATCH(3,$AM$16:$AM$19,0))</f>
        <v>VfL Sturmfeld</v>
      </c>
      <c r="O16" s="38" t="n">
        <f aca="false">INDEX($AD$16:$AD$19,MATCH(3,$AM$16:$AM$19,0))</f>
        <v>3</v>
      </c>
      <c r="P16" s="38" t="n">
        <f aca="false">INDEX($AE$16:$AE$19,MATCH(3,$AM$16:$AM$19,0))</f>
        <v>0</v>
      </c>
      <c r="Q16" s="38" t="n">
        <f aca="false">INDEX($AF$16:$AF$19,MATCH(3,$AM$16:$AM$19,0))</f>
        <v>2</v>
      </c>
      <c r="R16" s="38" t="n">
        <f aca="false">INDEX($AG$16:$AG$19,MATCH(3,$AM$16:$AM$19,0))</f>
        <v>1</v>
      </c>
      <c r="S16" s="38" t="n">
        <f aca="false">INDEX($AH$16:$AH$19,MATCH(3,$AM$16:$AM$19,0))</f>
        <v>3</v>
      </c>
      <c r="T16" s="38" t="n">
        <f aca="false">INDEX($AI$16:$AI$19,MATCH(3,$AM$16:$AM$19,0))</f>
        <v>4</v>
      </c>
      <c r="U16" s="38" t="n">
        <f aca="false">INDEX($AJ$16:$AJ$19,MATCH(3,$AM$16:$AM$19,0))</f>
        <v>-1</v>
      </c>
      <c r="V16" s="57" t="n">
        <f aca="false">INDEX($AK$16:$AK$19,MATCH(3,$AM$16:$AM$19,0))</f>
        <v>2</v>
      </c>
      <c r="AA16" s="50" t="s">
        <v>91</v>
      </c>
      <c r="AB16" s="50" t="s">
        <v>93</v>
      </c>
      <c r="AC16" s="50" t="str">
        <f aca="false">VLOOKUP(AA16,Mannschaften!$C$4:$D$35,2,FALSE())</f>
        <v>VfL Sturmfeld</v>
      </c>
      <c r="AD16" s="50" t="n">
        <f aca="false">SUMPRODUCT(((Gruppenspiele!$L$4:$L$51=AA16)+(Gruppenspiele!$M$4:$M$51=AA16))*ISNUMBER(Gruppenspiele!$H$4:$H$51)*ISNUMBER(Gruppenspiele!$J$4:$J$51))</f>
        <v>3</v>
      </c>
      <c r="AE16" s="50" t="n">
        <f aca="false">SUMPRODUCT((Gruppenspiele!$L$4:$L$51=AA16)*ISNUMBER(Gruppenspiele!$H$4:$H$51)*ISNUMBER(Gruppenspiele!$J$4:$J$51)*(Gruppenspiele!$H$4:$H$51&gt;Gruppenspiele!$J$4:$J$51))+SUMPRODUCT((Gruppenspiele!$M$4:$M$51=AA16)*ISNUMBER(Gruppenspiele!$H$4:$H$51)*ISNUMBER(Gruppenspiele!$J$4:$J$51)*(Gruppenspiele!$J$4:$J$51&gt;Gruppenspiele!$H$4:$H$51))</f>
        <v>0</v>
      </c>
      <c r="AF16" s="50" t="n">
        <f aca="false">AD16-AE16-AG16</f>
        <v>2</v>
      </c>
      <c r="AG16" s="50" t="n">
        <f aca="false">SUMPRODUCT((Gruppenspiele!$L$4:$L$51=AA16)*ISNUMBER(Gruppenspiele!$H$4:$H$51)*ISNUMBER(Gruppenspiele!$J$4:$J$51)*(Gruppenspiele!$H$4:$H$51&lt;Gruppenspiele!$J$4:$J$51))+SUMPRODUCT((Gruppenspiele!$M$4:$M$51=AA16)*ISNUMBER(Gruppenspiele!$H$4:$H$51)*ISNUMBER(Gruppenspiele!$J$4:$J$51)*(Gruppenspiele!$J$4:$J$51&lt;Gruppenspiele!$H$4:$H$51))</f>
        <v>1</v>
      </c>
      <c r="AH16" s="50" t="n">
        <f aca="false">SUMIF(Gruppenspiele!$L$4:$L$51,AA16,Gruppenspiele!$H$4:$H$51)+SUMIF(Gruppenspiele!$M$4:$M$51,AA16,Gruppenspiele!$J$4:$J$51)</f>
        <v>3</v>
      </c>
      <c r="AI16" s="50" t="n">
        <f aca="false">SUMIF(Gruppenspiele!$L$4:$L$51,AA16,Gruppenspiele!$J$4:$J$51)+SUMIF(Gruppenspiele!$M$4:$M$51,AA16,Gruppenspiele!$H$4:$H$51)</f>
        <v>4</v>
      </c>
      <c r="AJ16" s="50" t="n">
        <f aca="false">AH16-AI16</f>
        <v>-1</v>
      </c>
      <c r="AK16" s="50" t="n">
        <f aca="false">AE16*3+AF16</f>
        <v>2</v>
      </c>
      <c r="AL16" s="50" t="n">
        <f aca="false">AK16*1000000+(AJ16+500)*1000+AH16-ROW()/10000</f>
        <v>2499002.9984</v>
      </c>
      <c r="AM16" s="50" t="n">
        <f aca="false">RANK(AL16,$AL$16:$AL$19,0)</f>
        <v>3</v>
      </c>
    </row>
    <row r="17" customFormat="false" ht="15" hidden="false" customHeight="true" outlineLevel="0" collapsed="false">
      <c r="B17" s="56" t="n">
        <v>4</v>
      </c>
      <c r="C17" s="58" t="str">
        <f aca="false">INDEX($AC$12:$AC$15,MATCH(4,$AM$12:$AM$15,0))</f>
        <v>SV Waldeck</v>
      </c>
      <c r="D17" s="59" t="n">
        <f aca="false">INDEX($AD$12:$AD$15,MATCH(4,$AM$12:$AM$15,0))</f>
        <v>3</v>
      </c>
      <c r="E17" s="59" t="n">
        <f aca="false">INDEX($AE$12:$AE$15,MATCH(4,$AM$12:$AM$15,0))</f>
        <v>0</v>
      </c>
      <c r="F17" s="59" t="n">
        <f aca="false">INDEX($AF$12:$AF$15,MATCH(4,$AM$12:$AM$15,0))</f>
        <v>1</v>
      </c>
      <c r="G17" s="59" t="n">
        <f aca="false">INDEX($AG$12:$AG$15,MATCH(4,$AM$12:$AM$15,0))</f>
        <v>2</v>
      </c>
      <c r="H17" s="59" t="n">
        <f aca="false">INDEX($AH$12:$AH$15,MATCH(4,$AM$12:$AM$15,0))</f>
        <v>4</v>
      </c>
      <c r="I17" s="59" t="n">
        <f aca="false">INDEX($AI$12:$AI$15,MATCH(4,$AM$12:$AM$15,0))</f>
        <v>6</v>
      </c>
      <c r="J17" s="59" t="n">
        <f aca="false">INDEX($AJ$12:$AJ$15,MATCH(4,$AM$12:$AM$15,0))</f>
        <v>-2</v>
      </c>
      <c r="K17" s="60" t="n">
        <f aca="false">INDEX($AK$12:$AK$15,MATCH(4,$AM$12:$AM$15,0))</f>
        <v>1</v>
      </c>
      <c r="M17" s="56" t="n">
        <v>4</v>
      </c>
      <c r="N17" s="58" t="str">
        <f aca="false">INDEX($AC$16:$AC$19,MATCH(4,$AM$16:$AM$19,0))</f>
        <v>SV Kieferngrund</v>
      </c>
      <c r="O17" s="59" t="n">
        <f aca="false">INDEX($AD$16:$AD$19,MATCH(4,$AM$16:$AM$19,0))</f>
        <v>3</v>
      </c>
      <c r="P17" s="59" t="n">
        <f aca="false">INDEX($AE$16:$AE$19,MATCH(4,$AM$16:$AM$19,0))</f>
        <v>0</v>
      </c>
      <c r="Q17" s="59" t="n">
        <f aca="false">INDEX($AF$16:$AF$19,MATCH(4,$AM$16:$AM$19,0))</f>
        <v>1</v>
      </c>
      <c r="R17" s="59" t="n">
        <f aca="false">INDEX($AG$16:$AG$19,MATCH(4,$AM$16:$AM$19,0))</f>
        <v>2</v>
      </c>
      <c r="S17" s="59" t="n">
        <f aca="false">INDEX($AH$16:$AH$19,MATCH(4,$AM$16:$AM$19,0))</f>
        <v>4</v>
      </c>
      <c r="T17" s="59" t="n">
        <f aca="false">INDEX($AI$16:$AI$19,MATCH(4,$AM$16:$AM$19,0))</f>
        <v>7</v>
      </c>
      <c r="U17" s="59" t="n">
        <f aca="false">INDEX($AJ$16:$AJ$19,MATCH(4,$AM$16:$AM$19,0))</f>
        <v>-3</v>
      </c>
      <c r="V17" s="60" t="n">
        <f aca="false">INDEX($AK$16:$AK$19,MATCH(4,$AM$16:$AM$19,0))</f>
        <v>1</v>
      </c>
      <c r="AA17" s="50" t="s">
        <v>96</v>
      </c>
      <c r="AB17" s="50" t="s">
        <v>93</v>
      </c>
      <c r="AC17" s="50" t="str">
        <f aca="false">VLOOKUP(AA17,Mannschaften!$C$4:$D$35,2,FALSE())</f>
        <v>FC Ahorntal</v>
      </c>
      <c r="AD17" s="50" t="n">
        <f aca="false">SUMPRODUCT(((Gruppenspiele!$L$4:$L$51=AA17)+(Gruppenspiele!$M$4:$M$51=AA17))*ISNUMBER(Gruppenspiele!$H$4:$H$51)*ISNUMBER(Gruppenspiele!$J$4:$J$51))</f>
        <v>3</v>
      </c>
      <c r="AE17" s="50" t="n">
        <f aca="false">SUMPRODUCT((Gruppenspiele!$L$4:$L$51=AA17)*ISNUMBER(Gruppenspiele!$H$4:$H$51)*ISNUMBER(Gruppenspiele!$J$4:$J$51)*(Gruppenspiele!$H$4:$H$51&gt;Gruppenspiele!$J$4:$J$51))+SUMPRODUCT((Gruppenspiele!$M$4:$M$51=AA17)*ISNUMBER(Gruppenspiele!$H$4:$H$51)*ISNUMBER(Gruppenspiele!$J$4:$J$51)*(Gruppenspiele!$J$4:$J$51&gt;Gruppenspiele!$H$4:$H$51))</f>
        <v>2</v>
      </c>
      <c r="AF17" s="50" t="n">
        <f aca="false">AD17-AE17-AG17</f>
        <v>1</v>
      </c>
      <c r="AG17" s="50" t="n">
        <f aca="false">SUMPRODUCT((Gruppenspiele!$L$4:$L$51=AA17)*ISNUMBER(Gruppenspiele!$H$4:$H$51)*ISNUMBER(Gruppenspiele!$J$4:$J$51)*(Gruppenspiele!$H$4:$H$51&lt;Gruppenspiele!$J$4:$J$51))+SUMPRODUCT((Gruppenspiele!$M$4:$M$51=AA17)*ISNUMBER(Gruppenspiele!$H$4:$H$51)*ISNUMBER(Gruppenspiele!$J$4:$J$51)*(Gruppenspiele!$J$4:$J$51&lt;Gruppenspiele!$H$4:$H$51))</f>
        <v>0</v>
      </c>
      <c r="AH17" s="50" t="n">
        <f aca="false">SUMIF(Gruppenspiele!$L$4:$L$51,AA17,Gruppenspiele!$H$4:$H$51)+SUMIF(Gruppenspiele!$M$4:$M$51,AA17,Gruppenspiele!$J$4:$J$51)</f>
        <v>4</v>
      </c>
      <c r="AI17" s="50" t="n">
        <f aca="false">SUMIF(Gruppenspiele!$L$4:$L$51,AA17,Gruppenspiele!$J$4:$J$51)+SUMIF(Gruppenspiele!$M$4:$M$51,AA17,Gruppenspiele!$H$4:$H$51)</f>
        <v>1</v>
      </c>
      <c r="AJ17" s="50" t="n">
        <f aca="false">AH17-AI17</f>
        <v>3</v>
      </c>
      <c r="AK17" s="50" t="n">
        <f aca="false">AE17*3+AF17</f>
        <v>7</v>
      </c>
      <c r="AL17" s="50" t="n">
        <f aca="false">AK17*1000000+(AJ17+500)*1000+AH17-ROW()/10000</f>
        <v>7503003.9983</v>
      </c>
      <c r="AM17" s="50" t="n">
        <f aca="false">RANK(AL17,$AL$16:$AL$19,0)</f>
        <v>1</v>
      </c>
    </row>
    <row r="18" customFormat="false" ht="15" hidden="false" customHeight="true" outlineLevel="0" collapsed="false">
      <c r="AA18" s="50" t="s">
        <v>100</v>
      </c>
      <c r="AB18" s="50" t="s">
        <v>93</v>
      </c>
      <c r="AC18" s="50" t="str">
        <f aca="false">VLOOKUP(AA18,Mannschaften!$C$4:$D$35,2,FALSE())</f>
        <v>FSV Blütenau</v>
      </c>
      <c r="AD18" s="50" t="n">
        <f aca="false">SUMPRODUCT(((Gruppenspiele!$L$4:$L$51=AA18)+(Gruppenspiele!$M$4:$M$51=AA18))*ISNUMBER(Gruppenspiele!$H$4:$H$51)*ISNUMBER(Gruppenspiele!$J$4:$J$51))</f>
        <v>3</v>
      </c>
      <c r="AE18" s="50" t="n">
        <f aca="false">SUMPRODUCT((Gruppenspiele!$L$4:$L$51=AA18)*ISNUMBER(Gruppenspiele!$H$4:$H$51)*ISNUMBER(Gruppenspiele!$J$4:$J$51)*(Gruppenspiele!$H$4:$H$51&gt;Gruppenspiele!$J$4:$J$51))+SUMPRODUCT((Gruppenspiele!$M$4:$M$51=AA18)*ISNUMBER(Gruppenspiele!$H$4:$H$51)*ISNUMBER(Gruppenspiele!$J$4:$J$51)*(Gruppenspiele!$J$4:$J$51&gt;Gruppenspiele!$H$4:$H$51))</f>
        <v>2</v>
      </c>
      <c r="AF18" s="50" t="n">
        <f aca="false">AD18-AE18-AG18</f>
        <v>0</v>
      </c>
      <c r="AG18" s="50" t="n">
        <f aca="false">SUMPRODUCT((Gruppenspiele!$L$4:$L$51=AA18)*ISNUMBER(Gruppenspiele!$H$4:$H$51)*ISNUMBER(Gruppenspiele!$J$4:$J$51)*(Gruppenspiele!$H$4:$H$51&lt;Gruppenspiele!$J$4:$J$51))+SUMPRODUCT((Gruppenspiele!$M$4:$M$51=AA18)*ISNUMBER(Gruppenspiele!$H$4:$H$51)*ISNUMBER(Gruppenspiele!$J$4:$J$51)*(Gruppenspiele!$J$4:$J$51&lt;Gruppenspiele!$H$4:$H$51))</f>
        <v>1</v>
      </c>
      <c r="AH18" s="50" t="n">
        <f aca="false">SUMIF(Gruppenspiele!$L$4:$L$51,AA18,Gruppenspiele!$H$4:$H$51)+SUMIF(Gruppenspiele!$M$4:$M$51,AA18,Gruppenspiele!$J$4:$J$51)</f>
        <v>4</v>
      </c>
      <c r="AI18" s="50" t="n">
        <f aca="false">SUMIF(Gruppenspiele!$L$4:$L$51,AA18,Gruppenspiele!$J$4:$J$51)+SUMIF(Gruppenspiele!$M$4:$M$51,AA18,Gruppenspiele!$H$4:$H$51)</f>
        <v>3</v>
      </c>
      <c r="AJ18" s="50" t="n">
        <f aca="false">AH18-AI18</f>
        <v>1</v>
      </c>
      <c r="AK18" s="50" t="n">
        <f aca="false">AE18*3+AF18</f>
        <v>6</v>
      </c>
      <c r="AL18" s="50" t="n">
        <f aca="false">AK18*1000000+(AJ18+500)*1000+AH18-ROW()/10000</f>
        <v>6501003.9982</v>
      </c>
      <c r="AM18" s="50" t="n">
        <f aca="false">RANK(AL18,$AL$16:$AL$19,0)</f>
        <v>2</v>
      </c>
    </row>
    <row r="19" customFormat="false" ht="15" hidden="false" customHeight="true" outlineLevel="0" collapsed="false">
      <c r="AA19" s="50" t="s">
        <v>104</v>
      </c>
      <c r="AB19" s="50" t="s">
        <v>93</v>
      </c>
      <c r="AC19" s="50" t="str">
        <f aca="false">VLOOKUP(AA19,Mannschaften!$C$4:$D$35,2,FALSE())</f>
        <v>SV Kieferngrund</v>
      </c>
      <c r="AD19" s="50" t="n">
        <f aca="false">SUMPRODUCT(((Gruppenspiele!$L$4:$L$51=AA19)+(Gruppenspiele!$M$4:$M$51=AA19))*ISNUMBER(Gruppenspiele!$H$4:$H$51)*ISNUMBER(Gruppenspiele!$J$4:$J$51))</f>
        <v>3</v>
      </c>
      <c r="AE19" s="50" t="n">
        <f aca="false">SUMPRODUCT((Gruppenspiele!$L$4:$L$51=AA19)*ISNUMBER(Gruppenspiele!$H$4:$H$51)*ISNUMBER(Gruppenspiele!$J$4:$J$51)*(Gruppenspiele!$H$4:$H$51&gt;Gruppenspiele!$J$4:$J$51))+SUMPRODUCT((Gruppenspiele!$M$4:$M$51=AA19)*ISNUMBER(Gruppenspiele!$H$4:$H$51)*ISNUMBER(Gruppenspiele!$J$4:$J$51)*(Gruppenspiele!$J$4:$J$51&gt;Gruppenspiele!$H$4:$H$51))</f>
        <v>0</v>
      </c>
      <c r="AF19" s="50" t="n">
        <f aca="false">AD19-AE19-AG19</f>
        <v>1</v>
      </c>
      <c r="AG19" s="50" t="n">
        <f aca="false">SUMPRODUCT((Gruppenspiele!$L$4:$L$51=AA19)*ISNUMBER(Gruppenspiele!$H$4:$H$51)*ISNUMBER(Gruppenspiele!$J$4:$J$51)*(Gruppenspiele!$H$4:$H$51&lt;Gruppenspiele!$J$4:$J$51))+SUMPRODUCT((Gruppenspiele!$M$4:$M$51=AA19)*ISNUMBER(Gruppenspiele!$H$4:$H$51)*ISNUMBER(Gruppenspiele!$J$4:$J$51)*(Gruppenspiele!$J$4:$J$51&lt;Gruppenspiele!$H$4:$H$51))</f>
        <v>2</v>
      </c>
      <c r="AH19" s="50" t="n">
        <f aca="false">SUMIF(Gruppenspiele!$L$4:$L$51,AA19,Gruppenspiele!$H$4:$H$51)+SUMIF(Gruppenspiele!$M$4:$M$51,AA19,Gruppenspiele!$J$4:$J$51)</f>
        <v>4</v>
      </c>
      <c r="AI19" s="50" t="n">
        <f aca="false">SUMIF(Gruppenspiele!$L$4:$L$51,AA19,Gruppenspiele!$J$4:$J$51)+SUMIF(Gruppenspiele!$M$4:$M$51,AA19,Gruppenspiele!$H$4:$H$51)</f>
        <v>7</v>
      </c>
      <c r="AJ19" s="50" t="n">
        <f aca="false">AH19-AI19</f>
        <v>-3</v>
      </c>
      <c r="AK19" s="50" t="n">
        <f aca="false">AE19*3+AF19</f>
        <v>1</v>
      </c>
      <c r="AL19" s="50" t="n">
        <f aca="false">AK19*1000000+(AJ19+500)*1000+AH19-ROW()/10000</f>
        <v>1497003.9981</v>
      </c>
      <c r="AM19" s="50" t="n">
        <f aca="false">RANK(AL19,$AL$16:$AL$19,0)</f>
        <v>4</v>
      </c>
    </row>
    <row r="20" customFormat="false" ht="21.75" hidden="false" customHeight="true" outlineLevel="0" collapsed="false">
      <c r="B20" s="49" t="s">
        <v>213</v>
      </c>
      <c r="C20" s="49"/>
      <c r="D20" s="49"/>
      <c r="E20" s="49"/>
      <c r="F20" s="49"/>
      <c r="G20" s="49"/>
      <c r="H20" s="49"/>
      <c r="I20" s="49"/>
      <c r="J20" s="49"/>
      <c r="K20" s="49"/>
      <c r="M20" s="49" t="s">
        <v>214</v>
      </c>
      <c r="N20" s="49"/>
      <c r="O20" s="49"/>
      <c r="P20" s="49"/>
      <c r="Q20" s="49"/>
      <c r="R20" s="49"/>
      <c r="S20" s="49"/>
      <c r="T20" s="49"/>
      <c r="U20" s="49"/>
      <c r="V20" s="49"/>
      <c r="AA20" s="50" t="s">
        <v>108</v>
      </c>
      <c r="AB20" s="50" t="s">
        <v>110</v>
      </c>
      <c r="AC20" s="50" t="str">
        <f aca="false">VLOOKUP(AA20,Mannschaften!$C$4:$D$35,2,FALSE())</f>
        <v>FC Adlerfels</v>
      </c>
      <c r="AD20" s="50" t="n">
        <f aca="false">SUMPRODUCT(((Gruppenspiele!$L$4:$L$51=AA20)+(Gruppenspiele!$M$4:$M$51=AA20))*ISNUMBER(Gruppenspiele!$H$4:$H$51)*ISNUMBER(Gruppenspiele!$J$4:$J$51))</f>
        <v>3</v>
      </c>
      <c r="AE20" s="50" t="n">
        <f aca="false">SUMPRODUCT((Gruppenspiele!$L$4:$L$51=AA20)*ISNUMBER(Gruppenspiele!$H$4:$H$51)*ISNUMBER(Gruppenspiele!$J$4:$J$51)*(Gruppenspiele!$H$4:$H$51&gt;Gruppenspiele!$J$4:$J$51))+SUMPRODUCT((Gruppenspiele!$M$4:$M$51=AA20)*ISNUMBER(Gruppenspiele!$H$4:$H$51)*ISNUMBER(Gruppenspiele!$J$4:$J$51)*(Gruppenspiele!$J$4:$J$51&gt;Gruppenspiele!$H$4:$H$51))</f>
        <v>1</v>
      </c>
      <c r="AF20" s="50" t="n">
        <f aca="false">AD20-AE20-AG20</f>
        <v>1</v>
      </c>
      <c r="AG20" s="50" t="n">
        <f aca="false">SUMPRODUCT((Gruppenspiele!$L$4:$L$51=AA20)*ISNUMBER(Gruppenspiele!$H$4:$H$51)*ISNUMBER(Gruppenspiele!$J$4:$J$51)*(Gruppenspiele!$H$4:$H$51&lt;Gruppenspiele!$J$4:$J$51))+SUMPRODUCT((Gruppenspiele!$M$4:$M$51=AA20)*ISNUMBER(Gruppenspiele!$H$4:$H$51)*ISNUMBER(Gruppenspiele!$J$4:$J$51)*(Gruppenspiele!$J$4:$J$51&lt;Gruppenspiele!$H$4:$H$51))</f>
        <v>1</v>
      </c>
      <c r="AH20" s="50" t="n">
        <f aca="false">SUMIF(Gruppenspiele!$L$4:$L$51,AA20,Gruppenspiele!$H$4:$H$51)+SUMIF(Gruppenspiele!$M$4:$M$51,AA20,Gruppenspiele!$J$4:$J$51)</f>
        <v>5</v>
      </c>
      <c r="AI20" s="50" t="n">
        <f aca="false">SUMIF(Gruppenspiele!$L$4:$L$51,AA20,Gruppenspiele!$J$4:$J$51)+SUMIF(Gruppenspiele!$M$4:$M$51,AA20,Gruppenspiele!$H$4:$H$51)</f>
        <v>4</v>
      </c>
      <c r="AJ20" s="50" t="n">
        <f aca="false">AH20-AI20</f>
        <v>1</v>
      </c>
      <c r="AK20" s="50" t="n">
        <f aca="false">AE20*3+AF20</f>
        <v>4</v>
      </c>
      <c r="AL20" s="50" t="n">
        <f aca="false">AK20*1000000+(AJ20+500)*1000+AH20-ROW()/10000</f>
        <v>4501004.998</v>
      </c>
      <c r="AM20" s="50" t="n">
        <f aca="false">RANK(AL20,$AL$20:$AL$23,0)</f>
        <v>2</v>
      </c>
    </row>
    <row r="21" customFormat="false" ht="15" hidden="false" customHeight="true" outlineLevel="0" collapsed="false">
      <c r="B21" s="51" t="s">
        <v>210</v>
      </c>
      <c r="C21" s="51" t="s">
        <v>37</v>
      </c>
      <c r="D21" s="51" t="s">
        <v>200</v>
      </c>
      <c r="E21" s="51" t="s">
        <v>201</v>
      </c>
      <c r="F21" s="51" t="s">
        <v>202</v>
      </c>
      <c r="G21" s="51" t="s">
        <v>203</v>
      </c>
      <c r="H21" s="51" t="s">
        <v>182</v>
      </c>
      <c r="I21" s="51" t="s">
        <v>204</v>
      </c>
      <c r="J21" s="51" t="s">
        <v>205</v>
      </c>
      <c r="K21" s="51" t="s">
        <v>206</v>
      </c>
      <c r="M21" s="51" t="s">
        <v>210</v>
      </c>
      <c r="N21" s="51" t="s">
        <v>37</v>
      </c>
      <c r="O21" s="51" t="s">
        <v>200</v>
      </c>
      <c r="P21" s="51" t="s">
        <v>201</v>
      </c>
      <c r="Q21" s="51" t="s">
        <v>202</v>
      </c>
      <c r="R21" s="51" t="s">
        <v>203</v>
      </c>
      <c r="S21" s="51" t="s">
        <v>182</v>
      </c>
      <c r="T21" s="51" t="s">
        <v>204</v>
      </c>
      <c r="U21" s="51" t="s">
        <v>205</v>
      </c>
      <c r="V21" s="51" t="s">
        <v>206</v>
      </c>
      <c r="AA21" s="50" t="s">
        <v>113</v>
      </c>
      <c r="AB21" s="50" t="s">
        <v>110</v>
      </c>
      <c r="AC21" s="50" t="str">
        <f aca="false">VLOOKUP(AA21,Mannschaften!$C$4:$D$35,2,FALSE())</f>
        <v>SV Grünthal</v>
      </c>
      <c r="AD21" s="50" t="n">
        <f aca="false">SUMPRODUCT(((Gruppenspiele!$L$4:$L$51=AA21)+(Gruppenspiele!$M$4:$M$51=AA21))*ISNUMBER(Gruppenspiele!$H$4:$H$51)*ISNUMBER(Gruppenspiele!$J$4:$J$51))</f>
        <v>3</v>
      </c>
      <c r="AE21" s="50" t="n">
        <f aca="false">SUMPRODUCT((Gruppenspiele!$L$4:$L$51=AA21)*ISNUMBER(Gruppenspiele!$H$4:$H$51)*ISNUMBER(Gruppenspiele!$J$4:$J$51)*(Gruppenspiele!$H$4:$H$51&gt;Gruppenspiele!$J$4:$J$51))+SUMPRODUCT((Gruppenspiele!$M$4:$M$51=AA21)*ISNUMBER(Gruppenspiele!$H$4:$H$51)*ISNUMBER(Gruppenspiele!$J$4:$J$51)*(Gruppenspiele!$J$4:$J$51&gt;Gruppenspiele!$H$4:$H$51))</f>
        <v>1</v>
      </c>
      <c r="AF21" s="50" t="n">
        <f aca="false">AD21-AE21-AG21</f>
        <v>2</v>
      </c>
      <c r="AG21" s="50" t="n">
        <f aca="false">SUMPRODUCT((Gruppenspiele!$L$4:$L$51=AA21)*ISNUMBER(Gruppenspiele!$H$4:$H$51)*ISNUMBER(Gruppenspiele!$J$4:$J$51)*(Gruppenspiele!$H$4:$H$51&lt;Gruppenspiele!$J$4:$J$51))+SUMPRODUCT((Gruppenspiele!$M$4:$M$51=AA21)*ISNUMBER(Gruppenspiele!$H$4:$H$51)*ISNUMBER(Gruppenspiele!$J$4:$J$51)*(Gruppenspiele!$J$4:$J$51&lt;Gruppenspiele!$H$4:$H$51))</f>
        <v>0</v>
      </c>
      <c r="AH21" s="50" t="n">
        <f aca="false">SUMIF(Gruppenspiele!$L$4:$L$51,AA21,Gruppenspiele!$H$4:$H$51)+SUMIF(Gruppenspiele!$M$4:$M$51,AA21,Gruppenspiele!$J$4:$J$51)</f>
        <v>5</v>
      </c>
      <c r="AI21" s="50" t="n">
        <f aca="false">SUMIF(Gruppenspiele!$L$4:$L$51,AA21,Gruppenspiele!$J$4:$J$51)+SUMIF(Gruppenspiele!$M$4:$M$51,AA21,Gruppenspiele!$H$4:$H$51)</f>
        <v>3</v>
      </c>
      <c r="AJ21" s="50" t="n">
        <f aca="false">AH21-AI21</f>
        <v>2</v>
      </c>
      <c r="AK21" s="50" t="n">
        <f aca="false">AE21*3+AF21</f>
        <v>5</v>
      </c>
      <c r="AL21" s="50" t="n">
        <f aca="false">AK21*1000000+(AJ21+500)*1000+AH21-ROW()/10000</f>
        <v>5502004.9979</v>
      </c>
      <c r="AM21" s="50" t="n">
        <f aca="false">RANK(AL21,$AL$20:$AL$23,0)</f>
        <v>1</v>
      </c>
    </row>
    <row r="22" customFormat="false" ht="15" hidden="false" customHeight="true" outlineLevel="0" collapsed="false">
      <c r="B22" s="52" t="n">
        <v>1</v>
      </c>
      <c r="C22" s="53" t="str">
        <f aca="false">INDEX($AC$20:$AC$23,MATCH(1,$AM$20:$AM$23,0))</f>
        <v>SV Grünthal</v>
      </c>
      <c r="D22" s="54" t="n">
        <f aca="false">INDEX($AD$20:$AD$23,MATCH(1,$AM$20:$AM$23,0))</f>
        <v>3</v>
      </c>
      <c r="E22" s="54" t="n">
        <f aca="false">INDEX($AE$20:$AE$23,MATCH(1,$AM$20:$AM$23,0))</f>
        <v>1</v>
      </c>
      <c r="F22" s="54" t="n">
        <f aca="false">INDEX($AF$20:$AF$23,MATCH(1,$AM$20:$AM$23,0))</f>
        <v>2</v>
      </c>
      <c r="G22" s="54" t="n">
        <f aca="false">INDEX($AG$20:$AG$23,MATCH(1,$AM$20:$AM$23,0))</f>
        <v>0</v>
      </c>
      <c r="H22" s="54" t="n">
        <f aca="false">INDEX($AH$20:$AH$23,MATCH(1,$AM$20:$AM$23,0))</f>
        <v>5</v>
      </c>
      <c r="I22" s="54" t="n">
        <f aca="false">INDEX($AI$20:$AI$23,MATCH(1,$AM$20:$AM$23,0))</f>
        <v>3</v>
      </c>
      <c r="J22" s="54" t="n">
        <f aca="false">INDEX($AJ$20:$AJ$23,MATCH(1,$AM$20:$AM$23,0))</f>
        <v>2</v>
      </c>
      <c r="K22" s="55" t="n">
        <f aca="false">INDEX($AK$20:$AK$23,MATCH(1,$AM$20:$AM$23,0))</f>
        <v>5</v>
      </c>
      <c r="M22" s="52" t="n">
        <v>1</v>
      </c>
      <c r="N22" s="53" t="str">
        <f aca="false">INDEX($AC$24:$AC$27,MATCH(1,$AM$24:$AM$27,0))</f>
        <v>SG Buchenau</v>
      </c>
      <c r="O22" s="54" t="n">
        <f aca="false">INDEX($AD$24:$AD$27,MATCH(1,$AM$24:$AM$27,0))</f>
        <v>3</v>
      </c>
      <c r="P22" s="54" t="n">
        <f aca="false">INDEX($AE$24:$AE$27,MATCH(1,$AM$24:$AM$27,0))</f>
        <v>2</v>
      </c>
      <c r="Q22" s="54" t="n">
        <f aca="false">INDEX($AF$24:$AF$27,MATCH(1,$AM$24:$AM$27,0))</f>
        <v>1</v>
      </c>
      <c r="R22" s="54" t="n">
        <f aca="false">INDEX($AG$24:$AG$27,MATCH(1,$AM$24:$AM$27,0))</f>
        <v>0</v>
      </c>
      <c r="S22" s="54" t="n">
        <f aca="false">INDEX($AH$24:$AH$27,MATCH(1,$AM$24:$AM$27,0))</f>
        <v>8</v>
      </c>
      <c r="T22" s="54" t="n">
        <f aca="false">INDEX($AI$24:$AI$27,MATCH(1,$AM$24:$AM$27,0))</f>
        <v>5</v>
      </c>
      <c r="U22" s="54" t="n">
        <f aca="false">INDEX($AJ$24:$AJ$27,MATCH(1,$AM$24:$AM$27,0))</f>
        <v>3</v>
      </c>
      <c r="V22" s="55" t="n">
        <f aca="false">INDEX($AK$24:$AK$27,MATCH(1,$AM$24:$AM$27,0))</f>
        <v>7</v>
      </c>
      <c r="AA22" s="50" t="s">
        <v>117</v>
      </c>
      <c r="AB22" s="50" t="s">
        <v>110</v>
      </c>
      <c r="AC22" s="50" t="str">
        <f aca="false">VLOOKUP(AA22,Mannschaften!$C$4:$D$35,2,FALSE())</f>
        <v>TSV Wiesengrund</v>
      </c>
      <c r="AD22" s="50" t="n">
        <f aca="false">SUMPRODUCT(((Gruppenspiele!$L$4:$L$51=AA22)+(Gruppenspiele!$M$4:$M$51=AA22))*ISNUMBER(Gruppenspiele!$H$4:$H$51)*ISNUMBER(Gruppenspiele!$J$4:$J$51))</f>
        <v>3</v>
      </c>
      <c r="AE22" s="50" t="n">
        <f aca="false">SUMPRODUCT((Gruppenspiele!$L$4:$L$51=AA22)*ISNUMBER(Gruppenspiele!$H$4:$H$51)*ISNUMBER(Gruppenspiele!$J$4:$J$51)*(Gruppenspiele!$H$4:$H$51&gt;Gruppenspiele!$J$4:$J$51))+SUMPRODUCT((Gruppenspiele!$M$4:$M$51=AA22)*ISNUMBER(Gruppenspiele!$H$4:$H$51)*ISNUMBER(Gruppenspiele!$J$4:$J$51)*(Gruppenspiele!$J$4:$J$51&gt;Gruppenspiele!$H$4:$H$51))</f>
        <v>1</v>
      </c>
      <c r="AF22" s="50" t="n">
        <f aca="false">AD22-AE22-AG22</f>
        <v>1</v>
      </c>
      <c r="AG22" s="50" t="n">
        <f aca="false">SUMPRODUCT((Gruppenspiele!$L$4:$L$51=AA22)*ISNUMBER(Gruppenspiele!$H$4:$H$51)*ISNUMBER(Gruppenspiele!$J$4:$J$51)*(Gruppenspiele!$H$4:$H$51&lt;Gruppenspiele!$J$4:$J$51))+SUMPRODUCT((Gruppenspiele!$M$4:$M$51=AA22)*ISNUMBER(Gruppenspiele!$H$4:$H$51)*ISNUMBER(Gruppenspiele!$J$4:$J$51)*(Gruppenspiele!$J$4:$J$51&lt;Gruppenspiele!$H$4:$H$51))</f>
        <v>1</v>
      </c>
      <c r="AH22" s="50" t="n">
        <f aca="false">SUMIF(Gruppenspiele!$L$4:$L$51,AA22,Gruppenspiele!$H$4:$H$51)+SUMIF(Gruppenspiele!$M$4:$M$51,AA22,Gruppenspiele!$J$4:$J$51)</f>
        <v>3</v>
      </c>
      <c r="AI22" s="50" t="n">
        <f aca="false">SUMIF(Gruppenspiele!$L$4:$L$51,AA22,Gruppenspiele!$J$4:$J$51)+SUMIF(Gruppenspiele!$M$4:$M$51,AA22,Gruppenspiele!$H$4:$H$51)</f>
        <v>4</v>
      </c>
      <c r="AJ22" s="50" t="n">
        <f aca="false">AH22-AI22</f>
        <v>-1</v>
      </c>
      <c r="AK22" s="50" t="n">
        <f aca="false">AE22*3+AF22</f>
        <v>4</v>
      </c>
      <c r="AL22" s="50" t="n">
        <f aca="false">AK22*1000000+(AJ22+500)*1000+AH22-ROW()/10000</f>
        <v>4499002.9978</v>
      </c>
      <c r="AM22" s="50" t="n">
        <f aca="false">RANK(AL22,$AL$20:$AL$23,0)</f>
        <v>3</v>
      </c>
    </row>
    <row r="23" customFormat="false" ht="15" hidden="false" customHeight="true" outlineLevel="0" collapsed="false">
      <c r="B23" s="52" t="n">
        <v>2</v>
      </c>
      <c r="C23" s="53" t="str">
        <f aca="false">INDEX($AC$20:$AC$23,MATCH(2,$AM$20:$AM$23,0))</f>
        <v>FC Adlerfels</v>
      </c>
      <c r="D23" s="54" t="n">
        <f aca="false">INDEX($AD$20:$AD$23,MATCH(2,$AM$20:$AM$23,0))</f>
        <v>3</v>
      </c>
      <c r="E23" s="54" t="n">
        <f aca="false">INDEX($AE$20:$AE$23,MATCH(2,$AM$20:$AM$23,0))</f>
        <v>1</v>
      </c>
      <c r="F23" s="54" t="n">
        <f aca="false">INDEX($AF$20:$AF$23,MATCH(2,$AM$20:$AM$23,0))</f>
        <v>1</v>
      </c>
      <c r="G23" s="54" t="n">
        <f aca="false">INDEX($AG$20:$AG$23,MATCH(2,$AM$20:$AM$23,0))</f>
        <v>1</v>
      </c>
      <c r="H23" s="54" t="n">
        <f aca="false">INDEX($AH$20:$AH$23,MATCH(2,$AM$20:$AM$23,0))</f>
        <v>5</v>
      </c>
      <c r="I23" s="54" t="n">
        <f aca="false">INDEX($AI$20:$AI$23,MATCH(2,$AM$20:$AM$23,0))</f>
        <v>4</v>
      </c>
      <c r="J23" s="54" t="n">
        <f aca="false">INDEX($AJ$20:$AJ$23,MATCH(2,$AM$20:$AM$23,0))</f>
        <v>1</v>
      </c>
      <c r="K23" s="55" t="n">
        <f aca="false">INDEX($AK$20:$AK$23,MATCH(2,$AM$20:$AM$23,0))</f>
        <v>4</v>
      </c>
      <c r="M23" s="52" t="n">
        <v>2</v>
      </c>
      <c r="N23" s="53" t="str">
        <f aca="false">INDEX($AC$24:$AC$27,MATCH(2,$AM$24:$AM$27,0))</f>
        <v>VfL Falkenberg</v>
      </c>
      <c r="O23" s="54" t="n">
        <f aca="false">INDEX($AD$24:$AD$27,MATCH(2,$AM$24:$AM$27,0))</f>
        <v>3</v>
      </c>
      <c r="P23" s="54" t="n">
        <f aca="false">INDEX($AE$24:$AE$27,MATCH(2,$AM$24:$AM$27,0))</f>
        <v>1</v>
      </c>
      <c r="Q23" s="54" t="n">
        <f aca="false">INDEX($AF$24:$AF$27,MATCH(2,$AM$24:$AM$27,0))</f>
        <v>2</v>
      </c>
      <c r="R23" s="54" t="n">
        <f aca="false">INDEX($AG$24:$AG$27,MATCH(2,$AM$24:$AM$27,0))</f>
        <v>0</v>
      </c>
      <c r="S23" s="54" t="n">
        <f aca="false">INDEX($AH$24:$AH$27,MATCH(2,$AM$24:$AM$27,0))</f>
        <v>5</v>
      </c>
      <c r="T23" s="54" t="n">
        <f aca="false">INDEX($AI$24:$AI$27,MATCH(2,$AM$24:$AM$27,0))</f>
        <v>3</v>
      </c>
      <c r="U23" s="54" t="n">
        <f aca="false">INDEX($AJ$24:$AJ$27,MATCH(2,$AM$24:$AM$27,0))</f>
        <v>2</v>
      </c>
      <c r="V23" s="55" t="n">
        <f aca="false">INDEX($AK$24:$AK$27,MATCH(2,$AM$24:$AM$27,0))</f>
        <v>5</v>
      </c>
      <c r="AA23" s="50" t="s">
        <v>121</v>
      </c>
      <c r="AB23" s="50" t="s">
        <v>110</v>
      </c>
      <c r="AC23" s="50" t="str">
        <f aca="false">VLOOKUP(AA23,Mannschaften!$C$4:$D$35,2,FALSE())</f>
        <v>SC Steinweg</v>
      </c>
      <c r="AD23" s="50" t="n">
        <f aca="false">SUMPRODUCT(((Gruppenspiele!$L$4:$L$51=AA23)+(Gruppenspiele!$M$4:$M$51=AA23))*ISNUMBER(Gruppenspiele!$H$4:$H$51)*ISNUMBER(Gruppenspiele!$J$4:$J$51))</f>
        <v>3</v>
      </c>
      <c r="AE23" s="50" t="n">
        <f aca="false">SUMPRODUCT((Gruppenspiele!$L$4:$L$51=AA23)*ISNUMBER(Gruppenspiele!$H$4:$H$51)*ISNUMBER(Gruppenspiele!$J$4:$J$51)*(Gruppenspiele!$H$4:$H$51&gt;Gruppenspiele!$J$4:$J$51))+SUMPRODUCT((Gruppenspiele!$M$4:$M$51=AA23)*ISNUMBER(Gruppenspiele!$H$4:$H$51)*ISNUMBER(Gruppenspiele!$J$4:$J$51)*(Gruppenspiele!$J$4:$J$51&gt;Gruppenspiele!$H$4:$H$51))</f>
        <v>1</v>
      </c>
      <c r="AF23" s="50" t="n">
        <f aca="false">AD23-AE23-AG23</f>
        <v>0</v>
      </c>
      <c r="AG23" s="50" t="n">
        <f aca="false">SUMPRODUCT((Gruppenspiele!$L$4:$L$51=AA23)*ISNUMBER(Gruppenspiele!$H$4:$H$51)*ISNUMBER(Gruppenspiele!$J$4:$J$51)*(Gruppenspiele!$H$4:$H$51&lt;Gruppenspiele!$J$4:$J$51))+SUMPRODUCT((Gruppenspiele!$M$4:$M$51=AA23)*ISNUMBER(Gruppenspiele!$H$4:$H$51)*ISNUMBER(Gruppenspiele!$J$4:$J$51)*(Gruppenspiele!$J$4:$J$51&lt;Gruppenspiele!$H$4:$H$51))</f>
        <v>2</v>
      </c>
      <c r="AH23" s="50" t="n">
        <f aca="false">SUMIF(Gruppenspiele!$L$4:$L$51,AA23,Gruppenspiele!$H$4:$H$51)+SUMIF(Gruppenspiele!$M$4:$M$51,AA23,Gruppenspiele!$J$4:$J$51)</f>
        <v>4</v>
      </c>
      <c r="AI23" s="50" t="n">
        <f aca="false">SUMIF(Gruppenspiele!$L$4:$L$51,AA23,Gruppenspiele!$J$4:$J$51)+SUMIF(Gruppenspiele!$M$4:$M$51,AA23,Gruppenspiele!$H$4:$H$51)</f>
        <v>6</v>
      </c>
      <c r="AJ23" s="50" t="n">
        <f aca="false">AH23-AI23</f>
        <v>-2</v>
      </c>
      <c r="AK23" s="50" t="n">
        <f aca="false">AE23*3+AF23</f>
        <v>3</v>
      </c>
      <c r="AL23" s="50" t="n">
        <f aca="false">AK23*1000000+(AJ23+500)*1000+AH23-ROW()/10000</f>
        <v>3498003.9977</v>
      </c>
      <c r="AM23" s="50" t="n">
        <f aca="false">RANK(AL23,$AL$20:$AL$23,0)</f>
        <v>4</v>
      </c>
    </row>
    <row r="24" customFormat="false" ht="15" hidden="false" customHeight="true" outlineLevel="0" collapsed="false">
      <c r="B24" s="56" t="n">
        <v>3</v>
      </c>
      <c r="C24" s="40" t="str">
        <f aca="false">INDEX($AC$20:$AC$23,MATCH(3,$AM$20:$AM$23,0))</f>
        <v>TSV Wiesengrund</v>
      </c>
      <c r="D24" s="38" t="n">
        <f aca="false">INDEX($AD$20:$AD$23,MATCH(3,$AM$20:$AM$23,0))</f>
        <v>3</v>
      </c>
      <c r="E24" s="38" t="n">
        <f aca="false">INDEX($AE$20:$AE$23,MATCH(3,$AM$20:$AM$23,0))</f>
        <v>1</v>
      </c>
      <c r="F24" s="38" t="n">
        <f aca="false">INDEX($AF$20:$AF$23,MATCH(3,$AM$20:$AM$23,0))</f>
        <v>1</v>
      </c>
      <c r="G24" s="38" t="n">
        <f aca="false">INDEX($AG$20:$AG$23,MATCH(3,$AM$20:$AM$23,0))</f>
        <v>1</v>
      </c>
      <c r="H24" s="38" t="n">
        <f aca="false">INDEX($AH$20:$AH$23,MATCH(3,$AM$20:$AM$23,0))</f>
        <v>3</v>
      </c>
      <c r="I24" s="38" t="n">
        <f aca="false">INDEX($AI$20:$AI$23,MATCH(3,$AM$20:$AM$23,0))</f>
        <v>4</v>
      </c>
      <c r="J24" s="38" t="n">
        <f aca="false">INDEX($AJ$20:$AJ$23,MATCH(3,$AM$20:$AM$23,0))</f>
        <v>-1</v>
      </c>
      <c r="K24" s="57" t="n">
        <f aca="false">INDEX($AK$20:$AK$23,MATCH(3,$AM$20:$AM$23,0))</f>
        <v>4</v>
      </c>
      <c r="M24" s="56" t="n">
        <v>3</v>
      </c>
      <c r="N24" s="40" t="str">
        <f aca="false">INDEX($AC$24:$AC$27,MATCH(3,$AM$24:$AM$27,0))</f>
        <v>TuS Rotental</v>
      </c>
      <c r="O24" s="38" t="n">
        <f aca="false">INDEX($AD$24:$AD$27,MATCH(3,$AM$24:$AM$27,0))</f>
        <v>3</v>
      </c>
      <c r="P24" s="38" t="n">
        <f aca="false">INDEX($AE$24:$AE$27,MATCH(3,$AM$24:$AM$27,0))</f>
        <v>1</v>
      </c>
      <c r="Q24" s="38" t="n">
        <f aca="false">INDEX($AF$24:$AF$27,MATCH(3,$AM$24:$AM$27,0))</f>
        <v>0</v>
      </c>
      <c r="R24" s="38" t="n">
        <f aca="false">INDEX($AG$24:$AG$27,MATCH(3,$AM$24:$AM$27,0))</f>
        <v>2</v>
      </c>
      <c r="S24" s="38" t="n">
        <f aca="false">INDEX($AH$24:$AH$27,MATCH(3,$AM$24:$AM$27,0))</f>
        <v>3</v>
      </c>
      <c r="T24" s="38" t="n">
        <f aca="false">INDEX($AI$24:$AI$27,MATCH(3,$AM$24:$AM$27,0))</f>
        <v>5</v>
      </c>
      <c r="U24" s="38" t="n">
        <f aca="false">INDEX($AJ$24:$AJ$27,MATCH(3,$AM$24:$AM$27,0))</f>
        <v>-2</v>
      </c>
      <c r="V24" s="57" t="n">
        <f aca="false">INDEX($AK$24:$AK$27,MATCH(3,$AM$24:$AM$27,0))</f>
        <v>3</v>
      </c>
      <c r="AA24" s="50" t="s">
        <v>125</v>
      </c>
      <c r="AB24" s="50" t="s">
        <v>127</v>
      </c>
      <c r="AC24" s="50" t="str">
        <f aca="false">VLOOKUP(AA24,Mannschaften!$C$4:$D$35,2,FALSE())</f>
        <v>VfL Falkenberg</v>
      </c>
      <c r="AD24" s="50" t="n">
        <f aca="false">SUMPRODUCT(((Gruppenspiele!$L$4:$L$51=AA24)+(Gruppenspiele!$M$4:$M$51=AA24))*ISNUMBER(Gruppenspiele!$H$4:$H$51)*ISNUMBER(Gruppenspiele!$J$4:$J$51))</f>
        <v>3</v>
      </c>
      <c r="AE24" s="50" t="n">
        <f aca="false">SUMPRODUCT((Gruppenspiele!$L$4:$L$51=AA24)*ISNUMBER(Gruppenspiele!$H$4:$H$51)*ISNUMBER(Gruppenspiele!$J$4:$J$51)*(Gruppenspiele!$H$4:$H$51&gt;Gruppenspiele!$J$4:$J$51))+SUMPRODUCT((Gruppenspiele!$M$4:$M$51=AA24)*ISNUMBER(Gruppenspiele!$H$4:$H$51)*ISNUMBER(Gruppenspiele!$J$4:$J$51)*(Gruppenspiele!$J$4:$J$51&gt;Gruppenspiele!$H$4:$H$51))</f>
        <v>1</v>
      </c>
      <c r="AF24" s="50" t="n">
        <f aca="false">AD24-AE24-AG24</f>
        <v>2</v>
      </c>
      <c r="AG24" s="50" t="n">
        <f aca="false">SUMPRODUCT((Gruppenspiele!$L$4:$L$51=AA24)*ISNUMBER(Gruppenspiele!$H$4:$H$51)*ISNUMBER(Gruppenspiele!$J$4:$J$51)*(Gruppenspiele!$H$4:$H$51&lt;Gruppenspiele!$J$4:$J$51))+SUMPRODUCT((Gruppenspiele!$M$4:$M$51=AA24)*ISNUMBER(Gruppenspiele!$H$4:$H$51)*ISNUMBER(Gruppenspiele!$J$4:$J$51)*(Gruppenspiele!$J$4:$J$51&lt;Gruppenspiele!$H$4:$H$51))</f>
        <v>0</v>
      </c>
      <c r="AH24" s="50" t="n">
        <f aca="false">SUMIF(Gruppenspiele!$L$4:$L$51,AA24,Gruppenspiele!$H$4:$H$51)+SUMIF(Gruppenspiele!$M$4:$M$51,AA24,Gruppenspiele!$J$4:$J$51)</f>
        <v>5</v>
      </c>
      <c r="AI24" s="50" t="n">
        <f aca="false">SUMIF(Gruppenspiele!$L$4:$L$51,AA24,Gruppenspiele!$J$4:$J$51)+SUMIF(Gruppenspiele!$M$4:$M$51,AA24,Gruppenspiele!$H$4:$H$51)</f>
        <v>3</v>
      </c>
      <c r="AJ24" s="50" t="n">
        <f aca="false">AH24-AI24</f>
        <v>2</v>
      </c>
      <c r="AK24" s="50" t="n">
        <f aca="false">AE24*3+AF24</f>
        <v>5</v>
      </c>
      <c r="AL24" s="50" t="n">
        <f aca="false">AK24*1000000+(AJ24+500)*1000+AH24-ROW()/10000</f>
        <v>5502004.9976</v>
      </c>
      <c r="AM24" s="50" t="n">
        <f aca="false">RANK(AL24,$AL$24:$AL$27,0)</f>
        <v>2</v>
      </c>
    </row>
    <row r="25" customFormat="false" ht="15" hidden="false" customHeight="true" outlineLevel="0" collapsed="false">
      <c r="B25" s="56" t="n">
        <v>4</v>
      </c>
      <c r="C25" s="58" t="str">
        <f aca="false">INDEX($AC$20:$AC$23,MATCH(4,$AM$20:$AM$23,0))</f>
        <v>SC Steinweg</v>
      </c>
      <c r="D25" s="59" t="n">
        <f aca="false">INDEX($AD$20:$AD$23,MATCH(4,$AM$20:$AM$23,0))</f>
        <v>3</v>
      </c>
      <c r="E25" s="59" t="n">
        <f aca="false">INDEX($AE$20:$AE$23,MATCH(4,$AM$20:$AM$23,0))</f>
        <v>1</v>
      </c>
      <c r="F25" s="59" t="n">
        <f aca="false">INDEX($AF$20:$AF$23,MATCH(4,$AM$20:$AM$23,0))</f>
        <v>0</v>
      </c>
      <c r="G25" s="59" t="n">
        <f aca="false">INDEX($AG$20:$AG$23,MATCH(4,$AM$20:$AM$23,0))</f>
        <v>2</v>
      </c>
      <c r="H25" s="59" t="n">
        <f aca="false">INDEX($AH$20:$AH$23,MATCH(4,$AM$20:$AM$23,0))</f>
        <v>4</v>
      </c>
      <c r="I25" s="59" t="n">
        <f aca="false">INDEX($AI$20:$AI$23,MATCH(4,$AM$20:$AM$23,0))</f>
        <v>6</v>
      </c>
      <c r="J25" s="59" t="n">
        <f aca="false">INDEX($AJ$20:$AJ$23,MATCH(4,$AM$20:$AM$23,0))</f>
        <v>-2</v>
      </c>
      <c r="K25" s="60" t="n">
        <f aca="false">INDEX($AK$20:$AK$23,MATCH(4,$AM$20:$AM$23,0))</f>
        <v>3</v>
      </c>
      <c r="M25" s="56" t="n">
        <v>4</v>
      </c>
      <c r="N25" s="58" t="str">
        <f aca="false">INDEX($AC$24:$AC$27,MATCH(4,$AM$24:$AM$27,0))</f>
        <v>FC Seeblick</v>
      </c>
      <c r="O25" s="59" t="n">
        <f aca="false">INDEX($AD$24:$AD$27,MATCH(4,$AM$24:$AM$27,0))</f>
        <v>3</v>
      </c>
      <c r="P25" s="59" t="n">
        <f aca="false">INDEX($AE$24:$AE$27,MATCH(4,$AM$24:$AM$27,0))</f>
        <v>0</v>
      </c>
      <c r="Q25" s="59" t="n">
        <f aca="false">INDEX($AF$24:$AF$27,MATCH(4,$AM$24:$AM$27,0))</f>
        <v>1</v>
      </c>
      <c r="R25" s="59" t="n">
        <f aca="false">INDEX($AG$24:$AG$27,MATCH(4,$AM$24:$AM$27,0))</f>
        <v>2</v>
      </c>
      <c r="S25" s="59" t="n">
        <f aca="false">INDEX($AH$24:$AH$27,MATCH(4,$AM$24:$AM$27,0))</f>
        <v>2</v>
      </c>
      <c r="T25" s="59" t="n">
        <f aca="false">INDEX($AI$24:$AI$27,MATCH(4,$AM$24:$AM$27,0))</f>
        <v>5</v>
      </c>
      <c r="U25" s="59" t="n">
        <f aca="false">INDEX($AJ$24:$AJ$27,MATCH(4,$AM$24:$AM$27,0))</f>
        <v>-3</v>
      </c>
      <c r="V25" s="60" t="n">
        <f aca="false">INDEX($AK$24:$AK$27,MATCH(4,$AM$24:$AM$27,0))</f>
        <v>1</v>
      </c>
      <c r="AA25" s="50" t="s">
        <v>130</v>
      </c>
      <c r="AB25" s="50" t="s">
        <v>127</v>
      </c>
      <c r="AC25" s="50" t="str">
        <f aca="false">VLOOKUP(AA25,Mannschaften!$C$4:$D$35,2,FALSE())</f>
        <v>FC Seeblick</v>
      </c>
      <c r="AD25" s="50" t="n">
        <f aca="false">SUMPRODUCT(((Gruppenspiele!$L$4:$L$51=AA25)+(Gruppenspiele!$M$4:$M$51=AA25))*ISNUMBER(Gruppenspiele!$H$4:$H$51)*ISNUMBER(Gruppenspiele!$J$4:$J$51))</f>
        <v>3</v>
      </c>
      <c r="AE25" s="50" t="n">
        <f aca="false">SUMPRODUCT((Gruppenspiele!$L$4:$L$51=AA25)*ISNUMBER(Gruppenspiele!$H$4:$H$51)*ISNUMBER(Gruppenspiele!$J$4:$J$51)*(Gruppenspiele!$H$4:$H$51&gt;Gruppenspiele!$J$4:$J$51))+SUMPRODUCT((Gruppenspiele!$M$4:$M$51=AA25)*ISNUMBER(Gruppenspiele!$H$4:$H$51)*ISNUMBER(Gruppenspiele!$J$4:$J$51)*(Gruppenspiele!$J$4:$J$51&gt;Gruppenspiele!$H$4:$H$51))</f>
        <v>0</v>
      </c>
      <c r="AF25" s="50" t="n">
        <f aca="false">AD25-AE25-AG25</f>
        <v>1</v>
      </c>
      <c r="AG25" s="50" t="n">
        <f aca="false">SUMPRODUCT((Gruppenspiele!$L$4:$L$51=AA25)*ISNUMBER(Gruppenspiele!$H$4:$H$51)*ISNUMBER(Gruppenspiele!$J$4:$J$51)*(Gruppenspiele!$H$4:$H$51&lt;Gruppenspiele!$J$4:$J$51))+SUMPRODUCT((Gruppenspiele!$M$4:$M$51=AA25)*ISNUMBER(Gruppenspiele!$H$4:$H$51)*ISNUMBER(Gruppenspiele!$J$4:$J$51)*(Gruppenspiele!$J$4:$J$51&lt;Gruppenspiele!$H$4:$H$51))</f>
        <v>2</v>
      </c>
      <c r="AH25" s="50" t="n">
        <f aca="false">SUMIF(Gruppenspiele!$L$4:$L$51,AA25,Gruppenspiele!$H$4:$H$51)+SUMIF(Gruppenspiele!$M$4:$M$51,AA25,Gruppenspiele!$J$4:$J$51)</f>
        <v>2</v>
      </c>
      <c r="AI25" s="50" t="n">
        <f aca="false">SUMIF(Gruppenspiele!$L$4:$L$51,AA25,Gruppenspiele!$J$4:$J$51)+SUMIF(Gruppenspiele!$M$4:$M$51,AA25,Gruppenspiele!$H$4:$H$51)</f>
        <v>5</v>
      </c>
      <c r="AJ25" s="50" t="n">
        <f aca="false">AH25-AI25</f>
        <v>-3</v>
      </c>
      <c r="AK25" s="50" t="n">
        <f aca="false">AE25*3+AF25</f>
        <v>1</v>
      </c>
      <c r="AL25" s="50" t="n">
        <f aca="false">AK25*1000000+(AJ25+500)*1000+AH25-ROW()/10000</f>
        <v>1497001.9975</v>
      </c>
      <c r="AM25" s="50" t="n">
        <f aca="false">RANK(AL25,$AL$24:$AL$27,0)</f>
        <v>4</v>
      </c>
    </row>
    <row r="26" customFormat="false" ht="15" hidden="false" customHeight="true" outlineLevel="0" collapsed="false">
      <c r="AA26" s="50" t="s">
        <v>134</v>
      </c>
      <c r="AB26" s="50" t="s">
        <v>127</v>
      </c>
      <c r="AC26" s="50" t="str">
        <f aca="false">VLOOKUP(AA26,Mannschaften!$C$4:$D$35,2,FALSE())</f>
        <v>SG Buchenau</v>
      </c>
      <c r="AD26" s="50" t="n">
        <f aca="false">SUMPRODUCT(((Gruppenspiele!$L$4:$L$51=AA26)+(Gruppenspiele!$M$4:$M$51=AA26))*ISNUMBER(Gruppenspiele!$H$4:$H$51)*ISNUMBER(Gruppenspiele!$J$4:$J$51))</f>
        <v>3</v>
      </c>
      <c r="AE26" s="50" t="n">
        <f aca="false">SUMPRODUCT((Gruppenspiele!$L$4:$L$51=AA26)*ISNUMBER(Gruppenspiele!$H$4:$H$51)*ISNUMBER(Gruppenspiele!$J$4:$J$51)*(Gruppenspiele!$H$4:$H$51&gt;Gruppenspiele!$J$4:$J$51))+SUMPRODUCT((Gruppenspiele!$M$4:$M$51=AA26)*ISNUMBER(Gruppenspiele!$H$4:$H$51)*ISNUMBER(Gruppenspiele!$J$4:$J$51)*(Gruppenspiele!$J$4:$J$51&gt;Gruppenspiele!$H$4:$H$51))</f>
        <v>2</v>
      </c>
      <c r="AF26" s="50" t="n">
        <f aca="false">AD26-AE26-AG26</f>
        <v>1</v>
      </c>
      <c r="AG26" s="50" t="n">
        <f aca="false">SUMPRODUCT((Gruppenspiele!$L$4:$L$51=AA26)*ISNUMBER(Gruppenspiele!$H$4:$H$51)*ISNUMBER(Gruppenspiele!$J$4:$J$51)*(Gruppenspiele!$H$4:$H$51&lt;Gruppenspiele!$J$4:$J$51))+SUMPRODUCT((Gruppenspiele!$M$4:$M$51=AA26)*ISNUMBER(Gruppenspiele!$H$4:$H$51)*ISNUMBER(Gruppenspiele!$J$4:$J$51)*(Gruppenspiele!$J$4:$J$51&lt;Gruppenspiele!$H$4:$H$51))</f>
        <v>0</v>
      </c>
      <c r="AH26" s="50" t="n">
        <f aca="false">SUMIF(Gruppenspiele!$L$4:$L$51,AA26,Gruppenspiele!$H$4:$H$51)+SUMIF(Gruppenspiele!$M$4:$M$51,AA26,Gruppenspiele!$J$4:$J$51)</f>
        <v>8</v>
      </c>
      <c r="AI26" s="50" t="n">
        <f aca="false">SUMIF(Gruppenspiele!$L$4:$L$51,AA26,Gruppenspiele!$J$4:$J$51)+SUMIF(Gruppenspiele!$M$4:$M$51,AA26,Gruppenspiele!$H$4:$H$51)</f>
        <v>5</v>
      </c>
      <c r="AJ26" s="50" t="n">
        <f aca="false">AH26-AI26</f>
        <v>3</v>
      </c>
      <c r="AK26" s="50" t="n">
        <f aca="false">AE26*3+AF26</f>
        <v>7</v>
      </c>
      <c r="AL26" s="50" t="n">
        <f aca="false">AK26*1000000+(AJ26+500)*1000+AH26-ROW()/10000</f>
        <v>7503007.9974</v>
      </c>
      <c r="AM26" s="50" t="n">
        <f aca="false">RANK(AL26,$AL$24:$AL$27,0)</f>
        <v>1</v>
      </c>
    </row>
    <row r="27" customFormat="false" ht="15" hidden="false" customHeight="true" outlineLevel="0" collapsed="false">
      <c r="AA27" s="50" t="s">
        <v>138</v>
      </c>
      <c r="AB27" s="50" t="s">
        <v>127</v>
      </c>
      <c r="AC27" s="50" t="str">
        <f aca="false">VLOOKUP(AA27,Mannschaften!$C$4:$D$35,2,FALSE())</f>
        <v>TuS Rotental</v>
      </c>
      <c r="AD27" s="50" t="n">
        <f aca="false">SUMPRODUCT(((Gruppenspiele!$L$4:$L$51=AA27)+(Gruppenspiele!$M$4:$M$51=AA27))*ISNUMBER(Gruppenspiele!$H$4:$H$51)*ISNUMBER(Gruppenspiele!$J$4:$J$51))</f>
        <v>3</v>
      </c>
      <c r="AE27" s="50" t="n">
        <f aca="false">SUMPRODUCT((Gruppenspiele!$L$4:$L$51=AA27)*ISNUMBER(Gruppenspiele!$H$4:$H$51)*ISNUMBER(Gruppenspiele!$J$4:$J$51)*(Gruppenspiele!$H$4:$H$51&gt;Gruppenspiele!$J$4:$J$51))+SUMPRODUCT((Gruppenspiele!$M$4:$M$51=AA27)*ISNUMBER(Gruppenspiele!$H$4:$H$51)*ISNUMBER(Gruppenspiele!$J$4:$J$51)*(Gruppenspiele!$J$4:$J$51&gt;Gruppenspiele!$H$4:$H$51))</f>
        <v>1</v>
      </c>
      <c r="AF27" s="50" t="n">
        <f aca="false">AD27-AE27-AG27</f>
        <v>0</v>
      </c>
      <c r="AG27" s="50" t="n">
        <f aca="false">SUMPRODUCT((Gruppenspiele!$L$4:$L$51=AA27)*ISNUMBER(Gruppenspiele!$H$4:$H$51)*ISNUMBER(Gruppenspiele!$J$4:$J$51)*(Gruppenspiele!$H$4:$H$51&lt;Gruppenspiele!$J$4:$J$51))+SUMPRODUCT((Gruppenspiele!$M$4:$M$51=AA27)*ISNUMBER(Gruppenspiele!$H$4:$H$51)*ISNUMBER(Gruppenspiele!$J$4:$J$51)*(Gruppenspiele!$J$4:$J$51&lt;Gruppenspiele!$H$4:$H$51))</f>
        <v>2</v>
      </c>
      <c r="AH27" s="50" t="n">
        <f aca="false">SUMIF(Gruppenspiele!$L$4:$L$51,AA27,Gruppenspiele!$H$4:$H$51)+SUMIF(Gruppenspiele!$M$4:$M$51,AA27,Gruppenspiele!$J$4:$J$51)</f>
        <v>3</v>
      </c>
      <c r="AI27" s="50" t="n">
        <f aca="false">SUMIF(Gruppenspiele!$L$4:$L$51,AA27,Gruppenspiele!$J$4:$J$51)+SUMIF(Gruppenspiele!$M$4:$M$51,AA27,Gruppenspiele!$H$4:$H$51)</f>
        <v>5</v>
      </c>
      <c r="AJ27" s="50" t="n">
        <f aca="false">AH27-AI27</f>
        <v>-2</v>
      </c>
      <c r="AK27" s="50" t="n">
        <f aca="false">AE27*3+AF27</f>
        <v>3</v>
      </c>
      <c r="AL27" s="50" t="n">
        <f aca="false">AK27*1000000+(AJ27+500)*1000+AH27-ROW()/10000</f>
        <v>3498002.9973</v>
      </c>
      <c r="AM27" s="50" t="n">
        <f aca="false">RANK(AL27,$AL$24:$AL$27,0)</f>
        <v>3</v>
      </c>
    </row>
    <row r="28" customFormat="false" ht="21.75" hidden="false" customHeight="true" outlineLevel="0" collapsed="false">
      <c r="B28" s="49" t="s">
        <v>215</v>
      </c>
      <c r="C28" s="49"/>
      <c r="D28" s="49"/>
      <c r="E28" s="49"/>
      <c r="F28" s="49"/>
      <c r="G28" s="49"/>
      <c r="H28" s="49"/>
      <c r="I28" s="49"/>
      <c r="J28" s="49"/>
      <c r="K28" s="49"/>
      <c r="M28" s="49" t="s">
        <v>216</v>
      </c>
      <c r="N28" s="49"/>
      <c r="O28" s="49"/>
      <c r="P28" s="49"/>
      <c r="Q28" s="49"/>
      <c r="R28" s="49"/>
      <c r="S28" s="49"/>
      <c r="T28" s="49"/>
      <c r="U28" s="49"/>
      <c r="V28" s="49"/>
      <c r="AA28" s="50" t="s">
        <v>142</v>
      </c>
      <c r="AB28" s="50" t="s">
        <v>144</v>
      </c>
      <c r="AC28" s="50" t="str">
        <f aca="false">VLOOKUP(AA28,Mannschaften!$C$4:$D$35,2,FALSE())</f>
        <v>FC Wolkenstein</v>
      </c>
      <c r="AD28" s="50" t="n">
        <f aca="false">SUMPRODUCT(((Gruppenspiele!$L$4:$L$51=AA28)+(Gruppenspiele!$M$4:$M$51=AA28))*ISNUMBER(Gruppenspiele!$H$4:$H$51)*ISNUMBER(Gruppenspiele!$J$4:$J$51))</f>
        <v>3</v>
      </c>
      <c r="AE28" s="50" t="n">
        <f aca="false">SUMPRODUCT((Gruppenspiele!$L$4:$L$51=AA28)*ISNUMBER(Gruppenspiele!$H$4:$H$51)*ISNUMBER(Gruppenspiele!$J$4:$J$51)*(Gruppenspiele!$H$4:$H$51&gt;Gruppenspiele!$J$4:$J$51))+SUMPRODUCT((Gruppenspiele!$M$4:$M$51=AA28)*ISNUMBER(Gruppenspiele!$H$4:$H$51)*ISNUMBER(Gruppenspiele!$J$4:$J$51)*(Gruppenspiele!$J$4:$J$51&gt;Gruppenspiele!$H$4:$H$51))</f>
        <v>1</v>
      </c>
      <c r="AF28" s="50" t="n">
        <f aca="false">AD28-AE28-AG28</f>
        <v>1</v>
      </c>
      <c r="AG28" s="50" t="n">
        <f aca="false">SUMPRODUCT((Gruppenspiele!$L$4:$L$51=AA28)*ISNUMBER(Gruppenspiele!$H$4:$H$51)*ISNUMBER(Gruppenspiele!$J$4:$J$51)*(Gruppenspiele!$H$4:$H$51&lt;Gruppenspiele!$J$4:$J$51))+SUMPRODUCT((Gruppenspiele!$M$4:$M$51=AA28)*ISNUMBER(Gruppenspiele!$H$4:$H$51)*ISNUMBER(Gruppenspiele!$J$4:$J$51)*(Gruppenspiele!$J$4:$J$51&lt;Gruppenspiele!$H$4:$H$51))</f>
        <v>1</v>
      </c>
      <c r="AH28" s="50" t="n">
        <f aca="false">SUMIF(Gruppenspiele!$L$4:$L$51,AA28,Gruppenspiele!$H$4:$H$51)+SUMIF(Gruppenspiele!$M$4:$M$51,AA28,Gruppenspiele!$J$4:$J$51)</f>
        <v>3</v>
      </c>
      <c r="AI28" s="50" t="n">
        <f aca="false">SUMIF(Gruppenspiele!$L$4:$L$51,AA28,Gruppenspiele!$J$4:$J$51)+SUMIF(Gruppenspiele!$M$4:$M$51,AA28,Gruppenspiele!$H$4:$H$51)</f>
        <v>3</v>
      </c>
      <c r="AJ28" s="50" t="n">
        <f aca="false">AH28-AI28</f>
        <v>0</v>
      </c>
      <c r="AK28" s="50" t="n">
        <f aca="false">AE28*3+AF28</f>
        <v>4</v>
      </c>
      <c r="AL28" s="50" t="n">
        <f aca="false">AK28*1000000+(AJ28+500)*1000+AH28-ROW()/10000</f>
        <v>4500002.9972</v>
      </c>
      <c r="AM28" s="50" t="n">
        <f aca="false">RANK(AL28,$AL$28:$AL$31,0)</f>
        <v>2</v>
      </c>
    </row>
    <row r="29" customFormat="false" ht="15" hidden="false" customHeight="true" outlineLevel="0" collapsed="false">
      <c r="B29" s="51" t="s">
        <v>210</v>
      </c>
      <c r="C29" s="51" t="s">
        <v>37</v>
      </c>
      <c r="D29" s="51" t="s">
        <v>200</v>
      </c>
      <c r="E29" s="51" t="s">
        <v>201</v>
      </c>
      <c r="F29" s="51" t="s">
        <v>202</v>
      </c>
      <c r="G29" s="51" t="s">
        <v>203</v>
      </c>
      <c r="H29" s="51" t="s">
        <v>182</v>
      </c>
      <c r="I29" s="51" t="s">
        <v>204</v>
      </c>
      <c r="J29" s="51" t="s">
        <v>205</v>
      </c>
      <c r="K29" s="51" t="s">
        <v>206</v>
      </c>
      <c r="M29" s="51" t="s">
        <v>210</v>
      </c>
      <c r="N29" s="51" t="s">
        <v>37</v>
      </c>
      <c r="O29" s="51" t="s">
        <v>200</v>
      </c>
      <c r="P29" s="51" t="s">
        <v>201</v>
      </c>
      <c r="Q29" s="51" t="s">
        <v>202</v>
      </c>
      <c r="R29" s="51" t="s">
        <v>203</v>
      </c>
      <c r="S29" s="51" t="s">
        <v>182</v>
      </c>
      <c r="T29" s="51" t="s">
        <v>204</v>
      </c>
      <c r="U29" s="51" t="s">
        <v>205</v>
      </c>
      <c r="V29" s="51" t="s">
        <v>206</v>
      </c>
      <c r="AA29" s="50" t="s">
        <v>147</v>
      </c>
      <c r="AB29" s="50" t="s">
        <v>144</v>
      </c>
      <c r="AC29" s="50" t="str">
        <f aca="false">VLOOKUP(AA29,Mannschaften!$C$4:$D$35,2,FALSE())</f>
        <v>SV Hainbach</v>
      </c>
      <c r="AD29" s="50" t="n">
        <f aca="false">SUMPRODUCT(((Gruppenspiele!$L$4:$L$51=AA29)+(Gruppenspiele!$M$4:$M$51=AA29))*ISNUMBER(Gruppenspiele!$H$4:$H$51)*ISNUMBER(Gruppenspiele!$J$4:$J$51))</f>
        <v>3</v>
      </c>
      <c r="AE29" s="50" t="n">
        <f aca="false">SUMPRODUCT((Gruppenspiele!$L$4:$L$51=AA29)*ISNUMBER(Gruppenspiele!$H$4:$H$51)*ISNUMBER(Gruppenspiele!$J$4:$J$51)*(Gruppenspiele!$H$4:$H$51&gt;Gruppenspiele!$J$4:$J$51))+SUMPRODUCT((Gruppenspiele!$M$4:$M$51=AA29)*ISNUMBER(Gruppenspiele!$H$4:$H$51)*ISNUMBER(Gruppenspiele!$J$4:$J$51)*(Gruppenspiele!$J$4:$J$51&gt;Gruppenspiele!$H$4:$H$51))</f>
        <v>1</v>
      </c>
      <c r="AF29" s="50" t="n">
        <f aca="false">AD29-AE29-AG29</f>
        <v>1</v>
      </c>
      <c r="AG29" s="50" t="n">
        <f aca="false">SUMPRODUCT((Gruppenspiele!$L$4:$L$51=AA29)*ISNUMBER(Gruppenspiele!$H$4:$H$51)*ISNUMBER(Gruppenspiele!$J$4:$J$51)*(Gruppenspiele!$H$4:$H$51&lt;Gruppenspiele!$J$4:$J$51))+SUMPRODUCT((Gruppenspiele!$M$4:$M$51=AA29)*ISNUMBER(Gruppenspiele!$H$4:$H$51)*ISNUMBER(Gruppenspiele!$J$4:$J$51)*(Gruppenspiele!$J$4:$J$51&lt;Gruppenspiele!$H$4:$H$51))</f>
        <v>1</v>
      </c>
      <c r="AH29" s="50" t="n">
        <f aca="false">SUMIF(Gruppenspiele!$L$4:$L$51,AA29,Gruppenspiele!$H$4:$H$51)+SUMIF(Gruppenspiele!$M$4:$M$51,AA29,Gruppenspiele!$J$4:$J$51)</f>
        <v>5</v>
      </c>
      <c r="AI29" s="50" t="n">
        <f aca="false">SUMIF(Gruppenspiele!$L$4:$L$51,AA29,Gruppenspiele!$J$4:$J$51)+SUMIF(Gruppenspiele!$M$4:$M$51,AA29,Gruppenspiele!$H$4:$H$51)</f>
        <v>6</v>
      </c>
      <c r="AJ29" s="50" t="n">
        <f aca="false">AH29-AI29</f>
        <v>-1</v>
      </c>
      <c r="AK29" s="50" t="n">
        <f aca="false">AE29*3+AF29</f>
        <v>4</v>
      </c>
      <c r="AL29" s="50" t="n">
        <f aca="false">AK29*1000000+(AJ29+500)*1000+AH29-ROW()/10000</f>
        <v>4499004.9971</v>
      </c>
      <c r="AM29" s="50" t="n">
        <f aca="false">RANK(AL29,$AL$28:$AL$31,0)</f>
        <v>3</v>
      </c>
    </row>
    <row r="30" customFormat="false" ht="15" hidden="false" customHeight="true" outlineLevel="0" collapsed="false">
      <c r="B30" s="52" t="n">
        <v>1</v>
      </c>
      <c r="C30" s="53" t="str">
        <f aca="false">INDEX($AC$28:$AC$31,MATCH(1,$AM$28:$AM$31,0))</f>
        <v>SC Auhof</v>
      </c>
      <c r="D30" s="54" t="n">
        <f aca="false">INDEX($AD$28:$AD$31,MATCH(1,$AM$28:$AM$31,0))</f>
        <v>3</v>
      </c>
      <c r="E30" s="54" t="n">
        <f aca="false">INDEX($AE$28:$AE$31,MATCH(1,$AM$28:$AM$31,0))</f>
        <v>2</v>
      </c>
      <c r="F30" s="54" t="n">
        <f aca="false">INDEX($AF$28:$AF$31,MATCH(1,$AM$28:$AM$31,0))</f>
        <v>1</v>
      </c>
      <c r="G30" s="54" t="n">
        <f aca="false">INDEX($AG$28:$AG$31,MATCH(1,$AM$28:$AM$31,0))</f>
        <v>0</v>
      </c>
      <c r="H30" s="54" t="n">
        <f aca="false">INDEX($AH$28:$AH$31,MATCH(1,$AM$28:$AM$31,0))</f>
        <v>7</v>
      </c>
      <c r="I30" s="54" t="n">
        <f aca="false">INDEX($AI$28:$AI$31,MATCH(1,$AM$28:$AM$31,0))</f>
        <v>4</v>
      </c>
      <c r="J30" s="54" t="n">
        <f aca="false">INDEX($AJ$28:$AJ$31,MATCH(1,$AM$28:$AM$31,0))</f>
        <v>3</v>
      </c>
      <c r="K30" s="55" t="n">
        <f aca="false">INDEX($AK$28:$AK$31,MATCH(1,$AM$28:$AM$31,0))</f>
        <v>7</v>
      </c>
      <c r="M30" s="52" t="n">
        <v>1</v>
      </c>
      <c r="N30" s="53" t="str">
        <f aca="false">INDEX($AC$32:$AC$35,MATCH(1,$AM$32:$AM$35,0))</f>
        <v>FSV Kranichsee</v>
      </c>
      <c r="O30" s="54" t="n">
        <f aca="false">INDEX($AD$32:$AD$35,MATCH(1,$AM$32:$AM$35,0))</f>
        <v>3</v>
      </c>
      <c r="P30" s="54" t="n">
        <f aca="false">INDEX($AE$32:$AE$35,MATCH(1,$AM$32:$AM$35,0))</f>
        <v>2</v>
      </c>
      <c r="Q30" s="54" t="n">
        <f aca="false">INDEX($AF$32:$AF$35,MATCH(1,$AM$32:$AM$35,0))</f>
        <v>0</v>
      </c>
      <c r="R30" s="54" t="n">
        <f aca="false">INDEX($AG$32:$AG$35,MATCH(1,$AM$32:$AM$35,0))</f>
        <v>1</v>
      </c>
      <c r="S30" s="54" t="n">
        <f aca="false">INDEX($AH$32:$AH$35,MATCH(1,$AM$32:$AM$35,0))</f>
        <v>6</v>
      </c>
      <c r="T30" s="54" t="n">
        <f aca="false">INDEX($AI$32:$AI$35,MATCH(1,$AM$32:$AM$35,0))</f>
        <v>6</v>
      </c>
      <c r="U30" s="54" t="n">
        <f aca="false">INDEX($AJ$32:$AJ$35,MATCH(1,$AM$32:$AM$35,0))</f>
        <v>0</v>
      </c>
      <c r="V30" s="55" t="n">
        <f aca="false">INDEX($AK$32:$AK$35,MATCH(1,$AM$32:$AM$35,0))</f>
        <v>6</v>
      </c>
      <c r="AA30" s="50" t="s">
        <v>151</v>
      </c>
      <c r="AB30" s="50" t="s">
        <v>144</v>
      </c>
      <c r="AC30" s="50" t="str">
        <f aca="false">VLOOKUP(AA30,Mannschaften!$C$4:$D$35,2,FALSE())</f>
        <v>TSV Moorfeld</v>
      </c>
      <c r="AD30" s="50" t="n">
        <f aca="false">SUMPRODUCT(((Gruppenspiele!$L$4:$L$51=AA30)+(Gruppenspiele!$M$4:$M$51=AA30))*ISNUMBER(Gruppenspiele!$H$4:$H$51)*ISNUMBER(Gruppenspiele!$J$4:$J$51))</f>
        <v>3</v>
      </c>
      <c r="AE30" s="50" t="n">
        <f aca="false">SUMPRODUCT((Gruppenspiele!$L$4:$L$51=AA30)*ISNUMBER(Gruppenspiele!$H$4:$H$51)*ISNUMBER(Gruppenspiele!$J$4:$J$51)*(Gruppenspiele!$H$4:$H$51&gt;Gruppenspiele!$J$4:$J$51))+SUMPRODUCT((Gruppenspiele!$M$4:$M$51=AA30)*ISNUMBER(Gruppenspiele!$H$4:$H$51)*ISNUMBER(Gruppenspiele!$J$4:$J$51)*(Gruppenspiele!$J$4:$J$51&gt;Gruppenspiele!$H$4:$H$51))</f>
        <v>0</v>
      </c>
      <c r="AF30" s="50" t="n">
        <f aca="false">AD30-AE30-AG30</f>
        <v>1</v>
      </c>
      <c r="AG30" s="50" t="n">
        <f aca="false">SUMPRODUCT((Gruppenspiele!$L$4:$L$51=AA30)*ISNUMBER(Gruppenspiele!$H$4:$H$51)*ISNUMBER(Gruppenspiele!$J$4:$J$51)*(Gruppenspiele!$H$4:$H$51&lt;Gruppenspiele!$J$4:$J$51))+SUMPRODUCT((Gruppenspiele!$M$4:$M$51=AA30)*ISNUMBER(Gruppenspiele!$H$4:$H$51)*ISNUMBER(Gruppenspiele!$J$4:$J$51)*(Gruppenspiele!$J$4:$J$51&lt;Gruppenspiele!$H$4:$H$51))</f>
        <v>2</v>
      </c>
      <c r="AH30" s="50" t="n">
        <f aca="false">SUMIF(Gruppenspiele!$L$4:$L$51,AA30,Gruppenspiele!$H$4:$H$51)+SUMIF(Gruppenspiele!$M$4:$M$51,AA30,Gruppenspiele!$J$4:$J$51)</f>
        <v>3</v>
      </c>
      <c r="AI30" s="50" t="n">
        <f aca="false">SUMIF(Gruppenspiele!$L$4:$L$51,AA30,Gruppenspiele!$J$4:$J$51)+SUMIF(Gruppenspiele!$M$4:$M$51,AA30,Gruppenspiele!$H$4:$H$51)</f>
        <v>5</v>
      </c>
      <c r="AJ30" s="50" t="n">
        <f aca="false">AH30-AI30</f>
        <v>-2</v>
      </c>
      <c r="AK30" s="50" t="n">
        <f aca="false">AE30*3+AF30</f>
        <v>1</v>
      </c>
      <c r="AL30" s="50" t="n">
        <f aca="false">AK30*1000000+(AJ30+500)*1000+AH30-ROW()/10000</f>
        <v>1498002.997</v>
      </c>
      <c r="AM30" s="50" t="n">
        <f aca="false">RANK(AL30,$AL$28:$AL$31,0)</f>
        <v>4</v>
      </c>
    </row>
    <row r="31" customFormat="false" ht="15" hidden="false" customHeight="true" outlineLevel="0" collapsed="false">
      <c r="B31" s="52" t="n">
        <v>2</v>
      </c>
      <c r="C31" s="53" t="str">
        <f aca="false">INDEX($AC$28:$AC$31,MATCH(2,$AM$28:$AM$31,0))</f>
        <v>FC Wolkenstein</v>
      </c>
      <c r="D31" s="54" t="n">
        <f aca="false">INDEX($AD$28:$AD$31,MATCH(2,$AM$28:$AM$31,0))</f>
        <v>3</v>
      </c>
      <c r="E31" s="54" t="n">
        <f aca="false">INDEX($AE$28:$AE$31,MATCH(2,$AM$28:$AM$31,0))</f>
        <v>1</v>
      </c>
      <c r="F31" s="54" t="n">
        <f aca="false">INDEX($AF$28:$AF$31,MATCH(2,$AM$28:$AM$31,0))</f>
        <v>1</v>
      </c>
      <c r="G31" s="54" t="n">
        <f aca="false">INDEX($AG$28:$AG$31,MATCH(2,$AM$28:$AM$31,0))</f>
        <v>1</v>
      </c>
      <c r="H31" s="54" t="n">
        <f aca="false">INDEX($AH$28:$AH$31,MATCH(2,$AM$28:$AM$31,0))</f>
        <v>3</v>
      </c>
      <c r="I31" s="54" t="n">
        <f aca="false">INDEX($AI$28:$AI$31,MATCH(2,$AM$28:$AM$31,0))</f>
        <v>3</v>
      </c>
      <c r="J31" s="54" t="n">
        <f aca="false">INDEX($AJ$28:$AJ$31,MATCH(2,$AM$28:$AM$31,0))</f>
        <v>0</v>
      </c>
      <c r="K31" s="55" t="n">
        <f aca="false">INDEX($AK$28:$AK$31,MATCH(2,$AM$28:$AM$31,0))</f>
        <v>4</v>
      </c>
      <c r="M31" s="52" t="n">
        <v>2</v>
      </c>
      <c r="N31" s="53" t="str">
        <f aca="false">INDEX($AC$32:$AC$35,MATCH(2,$AM$32:$AM$35,0))</f>
        <v>VfL Sternberg</v>
      </c>
      <c r="O31" s="54" t="n">
        <f aca="false">INDEX($AD$32:$AD$35,MATCH(2,$AM$32:$AM$35,0))</f>
        <v>3</v>
      </c>
      <c r="P31" s="54" t="n">
        <f aca="false">INDEX($AE$32:$AE$35,MATCH(2,$AM$32:$AM$35,0))</f>
        <v>1</v>
      </c>
      <c r="Q31" s="54" t="n">
        <f aca="false">INDEX($AF$32:$AF$35,MATCH(2,$AM$32:$AM$35,0))</f>
        <v>1</v>
      </c>
      <c r="R31" s="54" t="n">
        <f aca="false">INDEX($AG$32:$AG$35,MATCH(2,$AM$32:$AM$35,0))</f>
        <v>1</v>
      </c>
      <c r="S31" s="54" t="n">
        <f aca="false">INDEX($AH$32:$AH$35,MATCH(2,$AM$32:$AM$35,0))</f>
        <v>5</v>
      </c>
      <c r="T31" s="54" t="n">
        <f aca="false">INDEX($AI$32:$AI$35,MATCH(2,$AM$32:$AM$35,0))</f>
        <v>4</v>
      </c>
      <c r="U31" s="54" t="n">
        <f aca="false">INDEX($AJ$32:$AJ$35,MATCH(2,$AM$32:$AM$35,0))</f>
        <v>1</v>
      </c>
      <c r="V31" s="55" t="n">
        <f aca="false">INDEX($AK$32:$AK$35,MATCH(2,$AM$32:$AM$35,0))</f>
        <v>4</v>
      </c>
      <c r="AA31" s="50" t="s">
        <v>155</v>
      </c>
      <c r="AB31" s="50" t="s">
        <v>144</v>
      </c>
      <c r="AC31" s="50" t="str">
        <f aca="false">VLOOKUP(AA31,Mannschaften!$C$4:$D$35,2,FALSE())</f>
        <v>SC Auhof</v>
      </c>
      <c r="AD31" s="50" t="n">
        <f aca="false">SUMPRODUCT(((Gruppenspiele!$L$4:$L$51=AA31)+(Gruppenspiele!$M$4:$M$51=AA31))*ISNUMBER(Gruppenspiele!$H$4:$H$51)*ISNUMBER(Gruppenspiele!$J$4:$J$51))</f>
        <v>3</v>
      </c>
      <c r="AE31" s="50" t="n">
        <f aca="false">SUMPRODUCT((Gruppenspiele!$L$4:$L$51=AA31)*ISNUMBER(Gruppenspiele!$H$4:$H$51)*ISNUMBER(Gruppenspiele!$J$4:$J$51)*(Gruppenspiele!$H$4:$H$51&gt;Gruppenspiele!$J$4:$J$51))+SUMPRODUCT((Gruppenspiele!$M$4:$M$51=AA31)*ISNUMBER(Gruppenspiele!$H$4:$H$51)*ISNUMBER(Gruppenspiele!$J$4:$J$51)*(Gruppenspiele!$J$4:$J$51&gt;Gruppenspiele!$H$4:$H$51))</f>
        <v>2</v>
      </c>
      <c r="AF31" s="50" t="n">
        <f aca="false">AD31-AE31-AG31</f>
        <v>1</v>
      </c>
      <c r="AG31" s="50" t="n">
        <f aca="false">SUMPRODUCT((Gruppenspiele!$L$4:$L$51=AA31)*ISNUMBER(Gruppenspiele!$H$4:$H$51)*ISNUMBER(Gruppenspiele!$J$4:$J$51)*(Gruppenspiele!$H$4:$H$51&lt;Gruppenspiele!$J$4:$J$51))+SUMPRODUCT((Gruppenspiele!$M$4:$M$51=AA31)*ISNUMBER(Gruppenspiele!$H$4:$H$51)*ISNUMBER(Gruppenspiele!$J$4:$J$51)*(Gruppenspiele!$J$4:$J$51&lt;Gruppenspiele!$H$4:$H$51))</f>
        <v>0</v>
      </c>
      <c r="AH31" s="50" t="n">
        <f aca="false">SUMIF(Gruppenspiele!$L$4:$L$51,AA31,Gruppenspiele!$H$4:$H$51)+SUMIF(Gruppenspiele!$M$4:$M$51,AA31,Gruppenspiele!$J$4:$J$51)</f>
        <v>7</v>
      </c>
      <c r="AI31" s="50" t="n">
        <f aca="false">SUMIF(Gruppenspiele!$L$4:$L$51,AA31,Gruppenspiele!$J$4:$J$51)+SUMIF(Gruppenspiele!$M$4:$M$51,AA31,Gruppenspiele!$H$4:$H$51)</f>
        <v>4</v>
      </c>
      <c r="AJ31" s="50" t="n">
        <f aca="false">AH31-AI31</f>
        <v>3</v>
      </c>
      <c r="AK31" s="50" t="n">
        <f aca="false">AE31*3+AF31</f>
        <v>7</v>
      </c>
      <c r="AL31" s="50" t="n">
        <f aca="false">AK31*1000000+(AJ31+500)*1000+AH31-ROW()/10000</f>
        <v>7503006.9969</v>
      </c>
      <c r="AM31" s="50" t="n">
        <f aca="false">RANK(AL31,$AL$28:$AL$31,0)</f>
        <v>1</v>
      </c>
    </row>
    <row r="32" customFormat="false" ht="15" hidden="false" customHeight="true" outlineLevel="0" collapsed="false">
      <c r="B32" s="56" t="n">
        <v>3</v>
      </c>
      <c r="C32" s="40" t="str">
        <f aca="false">INDEX($AC$28:$AC$31,MATCH(3,$AM$28:$AM$31,0))</f>
        <v>SV Hainbach</v>
      </c>
      <c r="D32" s="38" t="n">
        <f aca="false">INDEX($AD$28:$AD$31,MATCH(3,$AM$28:$AM$31,0))</f>
        <v>3</v>
      </c>
      <c r="E32" s="38" t="n">
        <f aca="false">INDEX($AE$28:$AE$31,MATCH(3,$AM$28:$AM$31,0))</f>
        <v>1</v>
      </c>
      <c r="F32" s="38" t="n">
        <f aca="false">INDEX($AF$28:$AF$31,MATCH(3,$AM$28:$AM$31,0))</f>
        <v>1</v>
      </c>
      <c r="G32" s="38" t="n">
        <f aca="false">INDEX($AG$28:$AG$31,MATCH(3,$AM$28:$AM$31,0))</f>
        <v>1</v>
      </c>
      <c r="H32" s="38" t="n">
        <f aca="false">INDEX($AH$28:$AH$31,MATCH(3,$AM$28:$AM$31,0))</f>
        <v>5</v>
      </c>
      <c r="I32" s="38" t="n">
        <f aca="false">INDEX($AI$28:$AI$31,MATCH(3,$AM$28:$AM$31,0))</f>
        <v>6</v>
      </c>
      <c r="J32" s="38" t="n">
        <f aca="false">INDEX($AJ$28:$AJ$31,MATCH(3,$AM$28:$AM$31,0))</f>
        <v>-1</v>
      </c>
      <c r="K32" s="57" t="n">
        <f aca="false">INDEX($AK$28:$AK$31,MATCH(3,$AM$28:$AM$31,0))</f>
        <v>4</v>
      </c>
      <c r="M32" s="56" t="n">
        <v>3</v>
      </c>
      <c r="N32" s="40" t="str">
        <f aca="false">INDEX($AC$32:$AC$35,MATCH(3,$AM$32:$AM$35,0))</f>
        <v>FC Birkenmoos</v>
      </c>
      <c r="O32" s="38" t="n">
        <f aca="false">INDEX($AD$32:$AD$35,MATCH(3,$AM$32:$AM$35,0))</f>
        <v>3</v>
      </c>
      <c r="P32" s="38" t="n">
        <f aca="false">INDEX($AE$32:$AE$35,MATCH(3,$AM$32:$AM$35,0))</f>
        <v>1</v>
      </c>
      <c r="Q32" s="38" t="n">
        <f aca="false">INDEX($AF$32:$AF$35,MATCH(3,$AM$32:$AM$35,0))</f>
        <v>1</v>
      </c>
      <c r="R32" s="38" t="n">
        <f aca="false">INDEX($AG$32:$AG$35,MATCH(3,$AM$32:$AM$35,0))</f>
        <v>1</v>
      </c>
      <c r="S32" s="38" t="n">
        <f aca="false">INDEX($AH$32:$AH$35,MATCH(3,$AM$32:$AM$35,0))</f>
        <v>4</v>
      </c>
      <c r="T32" s="38" t="n">
        <f aca="false">INDEX($AI$32:$AI$35,MATCH(3,$AM$32:$AM$35,0))</f>
        <v>4</v>
      </c>
      <c r="U32" s="38" t="n">
        <f aca="false">INDEX($AJ$32:$AJ$35,MATCH(3,$AM$32:$AM$35,0))</f>
        <v>0</v>
      </c>
      <c r="V32" s="57" t="n">
        <f aca="false">INDEX($AK$32:$AK$35,MATCH(3,$AM$32:$AM$35,0))</f>
        <v>4</v>
      </c>
      <c r="AA32" s="50" t="s">
        <v>159</v>
      </c>
      <c r="AB32" s="50" t="s">
        <v>161</v>
      </c>
      <c r="AC32" s="50" t="str">
        <f aca="false">VLOOKUP(AA32,Mannschaften!$C$4:$D$35,2,FALSE())</f>
        <v>VfL Sternberg</v>
      </c>
      <c r="AD32" s="50" t="n">
        <f aca="false">SUMPRODUCT(((Gruppenspiele!$L$4:$L$51=AA32)+(Gruppenspiele!$M$4:$M$51=AA32))*ISNUMBER(Gruppenspiele!$H$4:$H$51)*ISNUMBER(Gruppenspiele!$J$4:$J$51))</f>
        <v>3</v>
      </c>
      <c r="AE32" s="50" t="n">
        <f aca="false">SUMPRODUCT((Gruppenspiele!$L$4:$L$51=AA32)*ISNUMBER(Gruppenspiele!$H$4:$H$51)*ISNUMBER(Gruppenspiele!$J$4:$J$51)*(Gruppenspiele!$H$4:$H$51&gt;Gruppenspiele!$J$4:$J$51))+SUMPRODUCT((Gruppenspiele!$M$4:$M$51=AA32)*ISNUMBER(Gruppenspiele!$H$4:$H$51)*ISNUMBER(Gruppenspiele!$J$4:$J$51)*(Gruppenspiele!$J$4:$J$51&gt;Gruppenspiele!$H$4:$H$51))</f>
        <v>1</v>
      </c>
      <c r="AF32" s="50" t="n">
        <f aca="false">AD32-AE32-AG32</f>
        <v>1</v>
      </c>
      <c r="AG32" s="50" t="n">
        <f aca="false">SUMPRODUCT((Gruppenspiele!$L$4:$L$51=AA32)*ISNUMBER(Gruppenspiele!$H$4:$H$51)*ISNUMBER(Gruppenspiele!$J$4:$J$51)*(Gruppenspiele!$H$4:$H$51&lt;Gruppenspiele!$J$4:$J$51))+SUMPRODUCT((Gruppenspiele!$M$4:$M$51=AA32)*ISNUMBER(Gruppenspiele!$H$4:$H$51)*ISNUMBER(Gruppenspiele!$J$4:$J$51)*(Gruppenspiele!$J$4:$J$51&lt;Gruppenspiele!$H$4:$H$51))</f>
        <v>1</v>
      </c>
      <c r="AH32" s="50" t="n">
        <f aca="false">SUMIF(Gruppenspiele!$L$4:$L$51,AA32,Gruppenspiele!$H$4:$H$51)+SUMIF(Gruppenspiele!$M$4:$M$51,AA32,Gruppenspiele!$J$4:$J$51)</f>
        <v>5</v>
      </c>
      <c r="AI32" s="50" t="n">
        <f aca="false">SUMIF(Gruppenspiele!$L$4:$L$51,AA32,Gruppenspiele!$J$4:$J$51)+SUMIF(Gruppenspiele!$M$4:$M$51,AA32,Gruppenspiele!$H$4:$H$51)</f>
        <v>4</v>
      </c>
      <c r="AJ32" s="50" t="n">
        <f aca="false">AH32-AI32</f>
        <v>1</v>
      </c>
      <c r="AK32" s="50" t="n">
        <f aca="false">AE32*3+AF32</f>
        <v>4</v>
      </c>
      <c r="AL32" s="50" t="n">
        <f aca="false">AK32*1000000+(AJ32+500)*1000+AH32-ROW()/10000</f>
        <v>4501004.9968</v>
      </c>
      <c r="AM32" s="50" t="n">
        <f aca="false">RANK(AL32,$AL$32:$AL$35,0)</f>
        <v>2</v>
      </c>
    </row>
    <row r="33" customFormat="false" ht="15" hidden="false" customHeight="true" outlineLevel="0" collapsed="false">
      <c r="B33" s="56" t="n">
        <v>4</v>
      </c>
      <c r="C33" s="58" t="str">
        <f aca="false">INDEX($AC$28:$AC$31,MATCH(4,$AM$28:$AM$31,0))</f>
        <v>TSV Moorfeld</v>
      </c>
      <c r="D33" s="59" t="n">
        <f aca="false">INDEX($AD$28:$AD$31,MATCH(4,$AM$28:$AM$31,0))</f>
        <v>3</v>
      </c>
      <c r="E33" s="59" t="n">
        <f aca="false">INDEX($AE$28:$AE$31,MATCH(4,$AM$28:$AM$31,0))</f>
        <v>0</v>
      </c>
      <c r="F33" s="59" t="n">
        <f aca="false">INDEX($AF$28:$AF$31,MATCH(4,$AM$28:$AM$31,0))</f>
        <v>1</v>
      </c>
      <c r="G33" s="59" t="n">
        <f aca="false">INDEX($AG$28:$AG$31,MATCH(4,$AM$28:$AM$31,0))</f>
        <v>2</v>
      </c>
      <c r="H33" s="59" t="n">
        <f aca="false">INDEX($AH$28:$AH$31,MATCH(4,$AM$28:$AM$31,0))</f>
        <v>3</v>
      </c>
      <c r="I33" s="59" t="n">
        <f aca="false">INDEX($AI$28:$AI$31,MATCH(4,$AM$28:$AM$31,0))</f>
        <v>5</v>
      </c>
      <c r="J33" s="59" t="n">
        <f aca="false">INDEX($AJ$28:$AJ$31,MATCH(4,$AM$28:$AM$31,0))</f>
        <v>-2</v>
      </c>
      <c r="K33" s="60" t="n">
        <f aca="false">INDEX($AK$28:$AK$31,MATCH(4,$AM$28:$AM$31,0))</f>
        <v>1</v>
      </c>
      <c r="M33" s="56" t="n">
        <v>4</v>
      </c>
      <c r="N33" s="58" t="str">
        <f aca="false">INDEX($AC$32:$AC$35,MATCH(4,$AM$32:$AM$35,0))</f>
        <v>SV Distelhain</v>
      </c>
      <c r="O33" s="59" t="n">
        <f aca="false">INDEX($AD$32:$AD$35,MATCH(4,$AM$32:$AM$35,0))</f>
        <v>3</v>
      </c>
      <c r="P33" s="59" t="n">
        <f aca="false">INDEX($AE$32:$AE$35,MATCH(4,$AM$32:$AM$35,0))</f>
        <v>0</v>
      </c>
      <c r="Q33" s="59" t="n">
        <f aca="false">INDEX($AF$32:$AF$35,MATCH(4,$AM$32:$AM$35,0))</f>
        <v>2</v>
      </c>
      <c r="R33" s="59" t="n">
        <f aca="false">INDEX($AG$32:$AG$35,MATCH(4,$AM$32:$AM$35,0))</f>
        <v>1</v>
      </c>
      <c r="S33" s="59" t="n">
        <f aca="false">INDEX($AH$32:$AH$35,MATCH(4,$AM$32:$AM$35,0))</f>
        <v>2</v>
      </c>
      <c r="T33" s="59" t="n">
        <f aca="false">INDEX($AI$32:$AI$35,MATCH(4,$AM$32:$AM$35,0))</f>
        <v>3</v>
      </c>
      <c r="U33" s="59" t="n">
        <f aca="false">INDEX($AJ$32:$AJ$35,MATCH(4,$AM$32:$AM$35,0))</f>
        <v>-1</v>
      </c>
      <c r="V33" s="60" t="n">
        <f aca="false">INDEX($AK$32:$AK$35,MATCH(4,$AM$32:$AM$35,0))</f>
        <v>2</v>
      </c>
      <c r="AA33" s="50" t="s">
        <v>164</v>
      </c>
      <c r="AB33" s="50" t="s">
        <v>161</v>
      </c>
      <c r="AC33" s="50" t="str">
        <f aca="false">VLOOKUP(AA33,Mannschaften!$C$4:$D$35,2,FALSE())</f>
        <v>FC Birkenmoos</v>
      </c>
      <c r="AD33" s="50" t="n">
        <f aca="false">SUMPRODUCT(((Gruppenspiele!$L$4:$L$51=AA33)+(Gruppenspiele!$M$4:$M$51=AA33))*ISNUMBER(Gruppenspiele!$H$4:$H$51)*ISNUMBER(Gruppenspiele!$J$4:$J$51))</f>
        <v>3</v>
      </c>
      <c r="AE33" s="50" t="n">
        <f aca="false">SUMPRODUCT((Gruppenspiele!$L$4:$L$51=AA33)*ISNUMBER(Gruppenspiele!$H$4:$H$51)*ISNUMBER(Gruppenspiele!$J$4:$J$51)*(Gruppenspiele!$H$4:$H$51&gt;Gruppenspiele!$J$4:$J$51))+SUMPRODUCT((Gruppenspiele!$M$4:$M$51=AA33)*ISNUMBER(Gruppenspiele!$H$4:$H$51)*ISNUMBER(Gruppenspiele!$J$4:$J$51)*(Gruppenspiele!$J$4:$J$51&gt;Gruppenspiele!$H$4:$H$51))</f>
        <v>1</v>
      </c>
      <c r="AF33" s="50" t="n">
        <f aca="false">AD33-AE33-AG33</f>
        <v>1</v>
      </c>
      <c r="AG33" s="50" t="n">
        <f aca="false">SUMPRODUCT((Gruppenspiele!$L$4:$L$51=AA33)*ISNUMBER(Gruppenspiele!$H$4:$H$51)*ISNUMBER(Gruppenspiele!$J$4:$J$51)*(Gruppenspiele!$H$4:$H$51&lt;Gruppenspiele!$J$4:$J$51))+SUMPRODUCT((Gruppenspiele!$M$4:$M$51=AA33)*ISNUMBER(Gruppenspiele!$H$4:$H$51)*ISNUMBER(Gruppenspiele!$J$4:$J$51)*(Gruppenspiele!$J$4:$J$51&lt;Gruppenspiele!$H$4:$H$51))</f>
        <v>1</v>
      </c>
      <c r="AH33" s="50" t="n">
        <f aca="false">SUMIF(Gruppenspiele!$L$4:$L$51,AA33,Gruppenspiele!$H$4:$H$51)+SUMIF(Gruppenspiele!$M$4:$M$51,AA33,Gruppenspiele!$J$4:$J$51)</f>
        <v>4</v>
      </c>
      <c r="AI33" s="50" t="n">
        <f aca="false">SUMIF(Gruppenspiele!$L$4:$L$51,AA33,Gruppenspiele!$J$4:$J$51)+SUMIF(Gruppenspiele!$M$4:$M$51,AA33,Gruppenspiele!$H$4:$H$51)</f>
        <v>4</v>
      </c>
      <c r="AJ33" s="50" t="n">
        <f aca="false">AH33-AI33</f>
        <v>0</v>
      </c>
      <c r="AK33" s="50" t="n">
        <f aca="false">AE33*3+AF33</f>
        <v>4</v>
      </c>
      <c r="AL33" s="50" t="n">
        <f aca="false">AK33*1000000+(AJ33+500)*1000+AH33-ROW()/10000</f>
        <v>4500003.9967</v>
      </c>
      <c r="AM33" s="50" t="n">
        <f aca="false">RANK(AL33,$AL$32:$AL$35,0)</f>
        <v>3</v>
      </c>
    </row>
    <row r="34" customFormat="false" ht="15" hidden="false" customHeight="true" outlineLevel="0" collapsed="false">
      <c r="AA34" s="50" t="s">
        <v>168</v>
      </c>
      <c r="AB34" s="50" t="s">
        <v>161</v>
      </c>
      <c r="AC34" s="50" t="str">
        <f aca="false">VLOOKUP(AA34,Mannschaften!$C$4:$D$35,2,FALSE())</f>
        <v>FSV Kranichsee</v>
      </c>
      <c r="AD34" s="50" t="n">
        <f aca="false">SUMPRODUCT(((Gruppenspiele!$L$4:$L$51=AA34)+(Gruppenspiele!$M$4:$M$51=AA34))*ISNUMBER(Gruppenspiele!$H$4:$H$51)*ISNUMBER(Gruppenspiele!$J$4:$J$51))</f>
        <v>3</v>
      </c>
      <c r="AE34" s="50" t="n">
        <f aca="false">SUMPRODUCT((Gruppenspiele!$L$4:$L$51=AA34)*ISNUMBER(Gruppenspiele!$H$4:$H$51)*ISNUMBER(Gruppenspiele!$J$4:$J$51)*(Gruppenspiele!$H$4:$H$51&gt;Gruppenspiele!$J$4:$J$51))+SUMPRODUCT((Gruppenspiele!$M$4:$M$51=AA34)*ISNUMBER(Gruppenspiele!$H$4:$H$51)*ISNUMBER(Gruppenspiele!$J$4:$J$51)*(Gruppenspiele!$J$4:$J$51&gt;Gruppenspiele!$H$4:$H$51))</f>
        <v>2</v>
      </c>
      <c r="AF34" s="50" t="n">
        <f aca="false">AD34-AE34-AG34</f>
        <v>0</v>
      </c>
      <c r="AG34" s="50" t="n">
        <f aca="false">SUMPRODUCT((Gruppenspiele!$L$4:$L$51=AA34)*ISNUMBER(Gruppenspiele!$H$4:$H$51)*ISNUMBER(Gruppenspiele!$J$4:$J$51)*(Gruppenspiele!$H$4:$H$51&lt;Gruppenspiele!$J$4:$J$51))+SUMPRODUCT((Gruppenspiele!$M$4:$M$51=AA34)*ISNUMBER(Gruppenspiele!$H$4:$H$51)*ISNUMBER(Gruppenspiele!$J$4:$J$51)*(Gruppenspiele!$J$4:$J$51&lt;Gruppenspiele!$H$4:$H$51))</f>
        <v>1</v>
      </c>
      <c r="AH34" s="50" t="n">
        <f aca="false">SUMIF(Gruppenspiele!$L$4:$L$51,AA34,Gruppenspiele!$H$4:$H$51)+SUMIF(Gruppenspiele!$M$4:$M$51,AA34,Gruppenspiele!$J$4:$J$51)</f>
        <v>6</v>
      </c>
      <c r="AI34" s="50" t="n">
        <f aca="false">SUMIF(Gruppenspiele!$L$4:$L$51,AA34,Gruppenspiele!$J$4:$J$51)+SUMIF(Gruppenspiele!$M$4:$M$51,AA34,Gruppenspiele!$H$4:$H$51)</f>
        <v>6</v>
      </c>
      <c r="AJ34" s="50" t="n">
        <f aca="false">AH34-AI34</f>
        <v>0</v>
      </c>
      <c r="AK34" s="50" t="n">
        <f aca="false">AE34*3+AF34</f>
        <v>6</v>
      </c>
      <c r="AL34" s="50" t="n">
        <f aca="false">AK34*1000000+(AJ34+500)*1000+AH34-ROW()/10000</f>
        <v>6500005.9966</v>
      </c>
      <c r="AM34" s="50" t="n">
        <f aca="false">RANK(AL34,$AL$32:$AL$35,0)</f>
        <v>1</v>
      </c>
    </row>
    <row r="35" customFormat="false" ht="15" hidden="false" customHeight="true" outlineLevel="0" collapsed="false">
      <c r="AA35" s="50" t="s">
        <v>172</v>
      </c>
      <c r="AB35" s="50" t="s">
        <v>161</v>
      </c>
      <c r="AC35" s="50" t="str">
        <f aca="false">VLOOKUP(AA35,Mannschaften!$C$4:$D$35,2,FALSE())</f>
        <v>SV Distelhain</v>
      </c>
      <c r="AD35" s="50" t="n">
        <f aca="false">SUMPRODUCT(((Gruppenspiele!$L$4:$L$51=AA35)+(Gruppenspiele!$M$4:$M$51=AA35))*ISNUMBER(Gruppenspiele!$H$4:$H$51)*ISNUMBER(Gruppenspiele!$J$4:$J$51))</f>
        <v>3</v>
      </c>
      <c r="AE35" s="50" t="n">
        <f aca="false">SUMPRODUCT((Gruppenspiele!$L$4:$L$51=AA35)*ISNUMBER(Gruppenspiele!$H$4:$H$51)*ISNUMBER(Gruppenspiele!$J$4:$J$51)*(Gruppenspiele!$H$4:$H$51&gt;Gruppenspiele!$J$4:$J$51))+SUMPRODUCT((Gruppenspiele!$M$4:$M$51=AA35)*ISNUMBER(Gruppenspiele!$H$4:$H$51)*ISNUMBER(Gruppenspiele!$J$4:$J$51)*(Gruppenspiele!$J$4:$J$51&gt;Gruppenspiele!$H$4:$H$51))</f>
        <v>0</v>
      </c>
      <c r="AF35" s="50" t="n">
        <f aca="false">AD35-AE35-AG35</f>
        <v>2</v>
      </c>
      <c r="AG35" s="50" t="n">
        <f aca="false">SUMPRODUCT((Gruppenspiele!$L$4:$L$51=AA35)*ISNUMBER(Gruppenspiele!$H$4:$H$51)*ISNUMBER(Gruppenspiele!$J$4:$J$51)*(Gruppenspiele!$H$4:$H$51&lt;Gruppenspiele!$J$4:$J$51))+SUMPRODUCT((Gruppenspiele!$M$4:$M$51=AA35)*ISNUMBER(Gruppenspiele!$H$4:$H$51)*ISNUMBER(Gruppenspiele!$J$4:$J$51)*(Gruppenspiele!$J$4:$J$51&lt;Gruppenspiele!$H$4:$H$51))</f>
        <v>1</v>
      </c>
      <c r="AH35" s="50" t="n">
        <f aca="false">SUMIF(Gruppenspiele!$L$4:$L$51,AA35,Gruppenspiele!$H$4:$H$51)+SUMIF(Gruppenspiele!$M$4:$M$51,AA35,Gruppenspiele!$J$4:$J$51)</f>
        <v>2</v>
      </c>
      <c r="AI35" s="50" t="n">
        <f aca="false">SUMIF(Gruppenspiele!$L$4:$L$51,AA35,Gruppenspiele!$J$4:$J$51)+SUMIF(Gruppenspiele!$M$4:$M$51,AA35,Gruppenspiele!$H$4:$H$51)</f>
        <v>3</v>
      </c>
      <c r="AJ35" s="50" t="n">
        <f aca="false">AH35-AI35</f>
        <v>-1</v>
      </c>
      <c r="AK35" s="50" t="n">
        <f aca="false">AE35*3+AF35</f>
        <v>2</v>
      </c>
      <c r="AL35" s="50" t="n">
        <f aca="false">AK35*1000000+(AJ35+500)*1000+AH35-ROW()/10000</f>
        <v>2499001.9965</v>
      </c>
      <c r="AM35" s="50" t="n">
        <f aca="false">RANK(AL35,$AL$32:$AL$35,0)</f>
        <v>4</v>
      </c>
    </row>
    <row r="37" customFormat="false" ht="21.75" hidden="false" customHeight="true" outlineLevel="0" collapsed="false">
      <c r="B37" s="17" t="s">
        <v>217</v>
      </c>
      <c r="C37" s="17"/>
      <c r="D37" s="17"/>
      <c r="E37" s="17"/>
      <c r="F37" s="17"/>
      <c r="G37" s="17"/>
      <c r="H37" s="17"/>
      <c r="I37" s="17"/>
      <c r="J37" s="17"/>
      <c r="K37" s="17"/>
    </row>
  </sheetData>
  <mergeCells count="10">
    <mergeCell ref="B2:V2"/>
    <mergeCell ref="B4:K4"/>
    <mergeCell ref="M4:V4"/>
    <mergeCell ref="B12:K12"/>
    <mergeCell ref="M12:V12"/>
    <mergeCell ref="B20:K20"/>
    <mergeCell ref="M20:V20"/>
    <mergeCell ref="B28:K28"/>
    <mergeCell ref="M28:V28"/>
    <mergeCell ref="B37:K37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1A730"/>
    <pageSetUpPr fitToPage="true"/>
  </sheetPr>
  <dimension ref="B2:L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10"/>
    <col collapsed="false" customWidth="true" hidden="false" outlineLevel="0" max="3" min="3" style="1" width="13"/>
    <col collapsed="false" customWidth="true" hidden="false" outlineLevel="0" max="4" min="4" style="1" width="8"/>
    <col collapsed="false" customWidth="true" hidden="false" outlineLevel="0" max="5" min="5" style="1" width="13"/>
    <col collapsed="false" customWidth="true" hidden="false" outlineLevel="0" max="6" min="6" style="1" width="24"/>
    <col collapsed="false" customWidth="true" hidden="false" outlineLevel="0" max="7" min="7" style="1" width="6"/>
    <col collapsed="false" customWidth="true" hidden="false" outlineLevel="0" max="8" min="8" style="1" width="4"/>
    <col collapsed="false" customWidth="true" hidden="false" outlineLevel="0" max="9" min="9" style="1" width="6"/>
    <col collapsed="false" customWidth="true" hidden="false" outlineLevel="0" max="10" min="10" style="1" width="24"/>
    <col collapsed="false" customWidth="true" hidden="false" outlineLevel="0" max="11" min="11" style="1" width="8"/>
    <col collapsed="false" customWidth="true" hidden="false" outlineLevel="0" max="12" min="12" style="1" width="24"/>
  </cols>
  <sheetData>
    <row r="2" customFormat="false" ht="33.75" hidden="false" customHeight="true" outlineLevel="0" collapsed="false">
      <c r="B2" s="18" t="s">
        <v>218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4" customFormat="false" ht="21.75" hidden="false" customHeight="true" outlineLevel="0" collapsed="false">
      <c r="B4" s="49" t="s">
        <v>219</v>
      </c>
      <c r="C4" s="49"/>
      <c r="D4" s="49"/>
      <c r="E4" s="49"/>
      <c r="F4" s="49"/>
      <c r="G4" s="49"/>
      <c r="H4" s="49"/>
      <c r="I4" s="49"/>
      <c r="J4" s="49"/>
      <c r="K4" s="49"/>
      <c r="L4" s="49"/>
    </row>
    <row r="5" customFormat="false" ht="19.5" hidden="false" customHeight="true" outlineLevel="0" collapsed="false">
      <c r="B5" s="61" t="s">
        <v>220</v>
      </c>
      <c r="C5" s="61" t="s">
        <v>178</v>
      </c>
      <c r="D5" s="61" t="s">
        <v>179</v>
      </c>
      <c r="E5" s="61" t="s">
        <v>180</v>
      </c>
      <c r="F5" s="61" t="s">
        <v>181</v>
      </c>
      <c r="G5" s="61" t="s">
        <v>182</v>
      </c>
      <c r="H5" s="61"/>
      <c r="I5" s="61" t="s">
        <v>182</v>
      </c>
      <c r="J5" s="61" t="s">
        <v>183</v>
      </c>
      <c r="K5" s="61" t="s">
        <v>221</v>
      </c>
      <c r="L5" s="61" t="s">
        <v>222</v>
      </c>
    </row>
    <row r="6" customFormat="false" ht="15" hidden="false" customHeight="true" outlineLevel="0" collapsed="false">
      <c r="B6" s="62" t="s">
        <v>223</v>
      </c>
      <c r="C6" s="34" t="s">
        <v>224</v>
      </c>
      <c r="D6" s="34" t="s">
        <v>196</v>
      </c>
      <c r="E6" s="34" t="s">
        <v>188</v>
      </c>
      <c r="F6" s="63" t="str">
        <f aca="false">Gruppentabellen!C6</f>
        <v>SC Bergblick</v>
      </c>
      <c r="G6" s="36" t="n">
        <v>2</v>
      </c>
      <c r="H6" s="64" t="s">
        <v>189</v>
      </c>
      <c r="I6" s="36" t="n">
        <v>1</v>
      </c>
      <c r="J6" s="65" t="str">
        <f aca="false">Gruppentabellen!N7</f>
        <v>TuS Sonntal</v>
      </c>
      <c r="K6" s="66"/>
      <c r="L6" s="67" t="str">
        <f aca="false">IF(AND(ISNUMBER(G6),ISNUMBER(I6)),IF(G6&gt;I6,F6,IF(I6&gt;G6,J6,IF(K6="Heim",F6,IF(K6="Gast",J6,"offen")))),"")</f>
        <v>SC Bergblick</v>
      </c>
    </row>
    <row r="7" customFormat="false" ht="15" hidden="false" customHeight="true" outlineLevel="0" collapsed="false">
      <c r="B7" s="62" t="s">
        <v>225</v>
      </c>
      <c r="C7" s="34" t="s">
        <v>224</v>
      </c>
      <c r="D7" s="34" t="s">
        <v>226</v>
      </c>
      <c r="E7" s="34" t="s">
        <v>191</v>
      </c>
      <c r="F7" s="63" t="str">
        <f aca="false">Gruppentabellen!C14</f>
        <v>FC Goldbach</v>
      </c>
      <c r="G7" s="36" t="n">
        <v>1</v>
      </c>
      <c r="H7" s="64" t="s">
        <v>189</v>
      </c>
      <c r="I7" s="36" t="n">
        <v>0</v>
      </c>
      <c r="J7" s="65" t="str">
        <f aca="false">Gruppentabellen!N15</f>
        <v>FSV Blütenau</v>
      </c>
      <c r="K7" s="66"/>
      <c r="L7" s="67" t="str">
        <f aca="false">IF(AND(ISNUMBER(G7),ISNUMBER(I7)),IF(G7&gt;I7,F7,IF(I7&gt;G7,J7,IF(K7="Heim",F7,IF(K7="Gast",J7,"offen")))),"")</f>
        <v>FC Goldbach</v>
      </c>
    </row>
    <row r="8" customFormat="false" ht="15" hidden="false" customHeight="true" outlineLevel="0" collapsed="false">
      <c r="B8" s="62" t="s">
        <v>227</v>
      </c>
      <c r="C8" s="34" t="s">
        <v>224</v>
      </c>
      <c r="D8" s="34" t="s">
        <v>228</v>
      </c>
      <c r="E8" s="34" t="s">
        <v>188</v>
      </c>
      <c r="F8" s="63" t="str">
        <f aca="false">Gruppentabellen!C22</f>
        <v>SV Grünthal</v>
      </c>
      <c r="G8" s="36" t="n">
        <v>3</v>
      </c>
      <c r="H8" s="64" t="s">
        <v>189</v>
      </c>
      <c r="I8" s="36" t="n">
        <v>2</v>
      </c>
      <c r="J8" s="65" t="str">
        <f aca="false">Gruppentabellen!N23</f>
        <v>VfL Falkenberg</v>
      </c>
      <c r="K8" s="66"/>
      <c r="L8" s="67" t="str">
        <f aca="false">IF(AND(ISNUMBER(G8),ISNUMBER(I8)),IF(G8&gt;I8,F8,IF(I8&gt;G8,J8,IF(K8="Heim",F8,IF(K8="Gast",J8,"offen")))),"")</f>
        <v>SV Grünthal</v>
      </c>
    </row>
    <row r="9" customFormat="false" ht="15" hidden="false" customHeight="true" outlineLevel="0" collapsed="false">
      <c r="B9" s="62" t="s">
        <v>229</v>
      </c>
      <c r="C9" s="34" t="s">
        <v>224</v>
      </c>
      <c r="D9" s="34" t="s">
        <v>230</v>
      </c>
      <c r="E9" s="34" t="s">
        <v>191</v>
      </c>
      <c r="F9" s="63" t="str">
        <f aca="false">Gruppentabellen!C30</f>
        <v>SC Auhof</v>
      </c>
      <c r="G9" s="36" t="n">
        <v>0</v>
      </c>
      <c r="H9" s="64" t="s">
        <v>189</v>
      </c>
      <c r="I9" s="36" t="n">
        <v>1</v>
      </c>
      <c r="J9" s="65" t="str">
        <f aca="false">Gruppentabellen!N31</f>
        <v>VfL Sternberg</v>
      </c>
      <c r="K9" s="66"/>
      <c r="L9" s="67" t="str">
        <f aca="false">IF(AND(ISNUMBER(G9),ISNUMBER(I9)),IF(G9&gt;I9,F9,IF(I9&gt;G9,J9,IF(K9="Heim",F9,IF(K9="Gast",J9,"offen")))),"")</f>
        <v>VfL Sternberg</v>
      </c>
    </row>
    <row r="10" customFormat="false" ht="15" hidden="false" customHeight="true" outlineLevel="0" collapsed="false">
      <c r="B10" s="62" t="s">
        <v>231</v>
      </c>
      <c r="C10" s="34" t="s">
        <v>224</v>
      </c>
      <c r="D10" s="34" t="s">
        <v>196</v>
      </c>
      <c r="E10" s="34" t="s">
        <v>188</v>
      </c>
      <c r="F10" s="63" t="str">
        <f aca="false">Gruppentabellen!N6</f>
        <v>VfL Seewind</v>
      </c>
      <c r="G10" s="36" t="n">
        <v>2</v>
      </c>
      <c r="H10" s="64" t="s">
        <v>189</v>
      </c>
      <c r="I10" s="36" t="n">
        <v>0</v>
      </c>
      <c r="J10" s="65" t="str">
        <f aca="false">Gruppentabellen!C7</f>
        <v>FC Nordstern</v>
      </c>
      <c r="K10" s="66"/>
      <c r="L10" s="67" t="str">
        <f aca="false">IF(AND(ISNUMBER(G10),ISNUMBER(I10)),IF(G10&gt;I10,F10,IF(I10&gt;G10,J10,IF(K10="Heim",F10,IF(K10="Gast",J10,"offen")))),"")</f>
        <v>VfL Seewind</v>
      </c>
    </row>
    <row r="11" customFormat="false" ht="15" hidden="false" customHeight="true" outlineLevel="0" collapsed="false">
      <c r="B11" s="62" t="s">
        <v>232</v>
      </c>
      <c r="C11" s="34" t="s">
        <v>224</v>
      </c>
      <c r="D11" s="34" t="s">
        <v>226</v>
      </c>
      <c r="E11" s="34" t="s">
        <v>191</v>
      </c>
      <c r="F11" s="63" t="str">
        <f aca="false">Gruppentabellen!N14</f>
        <v>FC Ahorntal</v>
      </c>
      <c r="G11" s="36" t="n">
        <v>1</v>
      </c>
      <c r="H11" s="64" t="s">
        <v>189</v>
      </c>
      <c r="I11" s="36" t="n">
        <v>2</v>
      </c>
      <c r="J11" s="65" t="str">
        <f aca="false">Gruppentabellen!C15</f>
        <v>TSV Silberberg</v>
      </c>
      <c r="K11" s="66"/>
      <c r="L11" s="67" t="str">
        <f aca="false">IF(AND(ISNUMBER(G11),ISNUMBER(I11)),IF(G11&gt;I11,F11,IF(I11&gt;G11,J11,IF(K11="Heim",F11,IF(K11="Gast",J11,"offen")))),"")</f>
        <v>TSV Silberberg</v>
      </c>
    </row>
    <row r="12" customFormat="false" ht="15" hidden="false" customHeight="true" outlineLevel="0" collapsed="false">
      <c r="B12" s="62" t="s">
        <v>233</v>
      </c>
      <c r="C12" s="34" t="s">
        <v>224</v>
      </c>
      <c r="D12" s="34" t="s">
        <v>228</v>
      </c>
      <c r="E12" s="34" t="s">
        <v>188</v>
      </c>
      <c r="F12" s="63" t="str">
        <f aca="false">Gruppentabellen!N22</f>
        <v>SG Buchenau</v>
      </c>
      <c r="G12" s="36" t="n">
        <v>2</v>
      </c>
      <c r="H12" s="64" t="s">
        <v>189</v>
      </c>
      <c r="I12" s="36" t="n">
        <v>2</v>
      </c>
      <c r="J12" s="65" t="str">
        <f aca="false">Gruppentabellen!C23</f>
        <v>FC Adlerfels</v>
      </c>
      <c r="K12" s="66" t="s">
        <v>181</v>
      </c>
      <c r="L12" s="67" t="str">
        <f aca="false">IF(AND(ISNUMBER(G12),ISNUMBER(I12)),IF(G12&gt;I12,F12,IF(I12&gt;G12,J12,IF(K12="Heim",F12,IF(K12="Gast",J12,"offen")))),"")</f>
        <v>SG Buchenau</v>
      </c>
    </row>
    <row r="13" customFormat="false" ht="15" hidden="false" customHeight="true" outlineLevel="0" collapsed="false">
      <c r="B13" s="62" t="s">
        <v>234</v>
      </c>
      <c r="C13" s="34" t="s">
        <v>224</v>
      </c>
      <c r="D13" s="34" t="s">
        <v>230</v>
      </c>
      <c r="E13" s="34" t="s">
        <v>191</v>
      </c>
      <c r="F13" s="63" t="str">
        <f aca="false">Gruppentabellen!N30</f>
        <v>FSV Kranichsee</v>
      </c>
      <c r="G13" s="36" t="n">
        <v>1</v>
      </c>
      <c r="H13" s="64" t="s">
        <v>189</v>
      </c>
      <c r="I13" s="36" t="n">
        <v>1</v>
      </c>
      <c r="J13" s="65" t="str">
        <f aca="false">Gruppentabellen!C31</f>
        <v>FC Wolkenstein</v>
      </c>
      <c r="K13" s="66" t="s">
        <v>183</v>
      </c>
      <c r="L13" s="67" t="str">
        <f aca="false">IF(AND(ISNUMBER(G13),ISNUMBER(I13)),IF(G13&gt;I13,F13,IF(I13&gt;G13,J13,IF(K13="Heim",F13,IF(K13="Gast",J13,"offen")))),"")</f>
        <v>FC Wolkenstein</v>
      </c>
    </row>
    <row r="15" customFormat="false" ht="21.75" hidden="false" customHeight="true" outlineLevel="0" collapsed="false">
      <c r="B15" s="49" t="s">
        <v>235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customFormat="false" ht="19.5" hidden="false" customHeight="true" outlineLevel="0" collapsed="false">
      <c r="B16" s="61" t="s">
        <v>220</v>
      </c>
      <c r="C16" s="61" t="s">
        <v>178</v>
      </c>
      <c r="D16" s="61" t="s">
        <v>179</v>
      </c>
      <c r="E16" s="61" t="s">
        <v>180</v>
      </c>
      <c r="F16" s="61" t="s">
        <v>181</v>
      </c>
      <c r="G16" s="61" t="s">
        <v>182</v>
      </c>
      <c r="H16" s="61"/>
      <c r="I16" s="61" t="s">
        <v>182</v>
      </c>
      <c r="J16" s="61" t="s">
        <v>183</v>
      </c>
      <c r="K16" s="61" t="s">
        <v>221</v>
      </c>
      <c r="L16" s="61" t="s">
        <v>222</v>
      </c>
    </row>
    <row r="17" customFormat="false" ht="15" hidden="false" customHeight="true" outlineLevel="0" collapsed="false">
      <c r="B17" s="62" t="s">
        <v>236</v>
      </c>
      <c r="C17" s="34" t="s">
        <v>237</v>
      </c>
      <c r="D17" s="34" t="s">
        <v>226</v>
      </c>
      <c r="E17" s="34" t="s">
        <v>188</v>
      </c>
      <c r="F17" s="63" t="str">
        <f aca="false">L6</f>
        <v>SC Bergblick</v>
      </c>
      <c r="G17" s="36" t="n">
        <v>2</v>
      </c>
      <c r="H17" s="64" t="s">
        <v>189</v>
      </c>
      <c r="I17" s="36" t="n">
        <v>1</v>
      </c>
      <c r="J17" s="65" t="str">
        <f aca="false">L7</f>
        <v>FC Goldbach</v>
      </c>
      <c r="K17" s="66"/>
      <c r="L17" s="67" t="str">
        <f aca="false">IF(AND(ISNUMBER(G17),ISNUMBER(I17)),IF(G17&gt;I17,F17,IF(I17&gt;G17,J17,IF(K17="Heim",F17,IF(K17="Gast",J17,"offen")))),"")</f>
        <v>SC Bergblick</v>
      </c>
    </row>
    <row r="18" customFormat="false" ht="15" hidden="false" customHeight="true" outlineLevel="0" collapsed="false">
      <c r="B18" s="62" t="s">
        <v>238</v>
      </c>
      <c r="C18" s="34" t="s">
        <v>237</v>
      </c>
      <c r="D18" s="34" t="s">
        <v>228</v>
      </c>
      <c r="E18" s="34" t="s">
        <v>191</v>
      </c>
      <c r="F18" s="63" t="str">
        <f aca="false">L8</f>
        <v>SV Grünthal</v>
      </c>
      <c r="G18" s="36" t="n">
        <v>1</v>
      </c>
      <c r="H18" s="64" t="s">
        <v>189</v>
      </c>
      <c r="I18" s="36" t="n">
        <v>3</v>
      </c>
      <c r="J18" s="65" t="str">
        <f aca="false">L9</f>
        <v>VfL Sternberg</v>
      </c>
      <c r="K18" s="66"/>
      <c r="L18" s="67" t="str">
        <f aca="false">IF(AND(ISNUMBER(G18),ISNUMBER(I18)),IF(G18&gt;I18,F18,IF(I18&gt;G18,J18,IF(K18="Heim",F18,IF(K18="Gast",J18,"offen")))),"")</f>
        <v>VfL Sternberg</v>
      </c>
    </row>
    <row r="19" customFormat="false" ht="15" hidden="false" customHeight="true" outlineLevel="0" collapsed="false">
      <c r="B19" s="62" t="s">
        <v>239</v>
      </c>
      <c r="C19" s="34" t="s">
        <v>237</v>
      </c>
      <c r="D19" s="34" t="s">
        <v>226</v>
      </c>
      <c r="E19" s="34" t="s">
        <v>188</v>
      </c>
      <c r="F19" s="63" t="str">
        <f aca="false">L10</f>
        <v>VfL Seewind</v>
      </c>
      <c r="G19" s="36" t="n">
        <v>0</v>
      </c>
      <c r="H19" s="64" t="s">
        <v>189</v>
      </c>
      <c r="I19" s="36" t="n">
        <v>2</v>
      </c>
      <c r="J19" s="65" t="str">
        <f aca="false">L11</f>
        <v>TSV Silberberg</v>
      </c>
      <c r="K19" s="66"/>
      <c r="L19" s="67" t="str">
        <f aca="false">IF(AND(ISNUMBER(G19),ISNUMBER(I19)),IF(G19&gt;I19,F19,IF(I19&gt;G19,J19,IF(K19="Heim",F19,IF(K19="Gast",J19,"offen")))),"")</f>
        <v>TSV Silberberg</v>
      </c>
    </row>
    <row r="20" customFormat="false" ht="15" hidden="false" customHeight="true" outlineLevel="0" collapsed="false">
      <c r="B20" s="62" t="s">
        <v>240</v>
      </c>
      <c r="C20" s="34" t="s">
        <v>237</v>
      </c>
      <c r="D20" s="34" t="s">
        <v>228</v>
      </c>
      <c r="E20" s="34" t="s">
        <v>191</v>
      </c>
      <c r="F20" s="63" t="str">
        <f aca="false">L12</f>
        <v>SG Buchenau</v>
      </c>
      <c r="G20" s="36" t="n">
        <v>3</v>
      </c>
      <c r="H20" s="64" t="s">
        <v>189</v>
      </c>
      <c r="I20" s="36" t="n">
        <v>2</v>
      </c>
      <c r="J20" s="65" t="str">
        <f aca="false">L13</f>
        <v>FC Wolkenstein</v>
      </c>
      <c r="K20" s="66"/>
      <c r="L20" s="67" t="str">
        <f aca="false">IF(AND(ISNUMBER(G20),ISNUMBER(I20)),IF(G20&gt;I20,F20,IF(I20&gt;G20,J20,IF(K20="Heim",F20,IF(K20="Gast",J20,"offen")))),"")</f>
        <v>SG Buchenau</v>
      </c>
    </row>
    <row r="22" customFormat="false" ht="21.75" hidden="false" customHeight="true" outlineLevel="0" collapsed="false">
      <c r="B22" s="49" t="s">
        <v>241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customFormat="false" ht="19.5" hidden="false" customHeight="true" outlineLevel="0" collapsed="false">
      <c r="B23" s="61" t="s">
        <v>220</v>
      </c>
      <c r="C23" s="61" t="s">
        <v>178</v>
      </c>
      <c r="D23" s="61" t="s">
        <v>179</v>
      </c>
      <c r="E23" s="61" t="s">
        <v>180</v>
      </c>
      <c r="F23" s="61" t="s">
        <v>181</v>
      </c>
      <c r="G23" s="61" t="s">
        <v>182</v>
      </c>
      <c r="H23" s="61"/>
      <c r="I23" s="61" t="s">
        <v>182</v>
      </c>
      <c r="J23" s="61" t="s">
        <v>183</v>
      </c>
      <c r="K23" s="61" t="s">
        <v>221</v>
      </c>
      <c r="L23" s="61" t="s">
        <v>222</v>
      </c>
    </row>
    <row r="24" customFormat="false" ht="15" hidden="false" customHeight="true" outlineLevel="0" collapsed="false">
      <c r="B24" s="62" t="s">
        <v>242</v>
      </c>
      <c r="C24" s="34" t="s">
        <v>243</v>
      </c>
      <c r="D24" s="34" t="s">
        <v>244</v>
      </c>
      <c r="E24" s="34" t="s">
        <v>245</v>
      </c>
      <c r="F24" s="63" t="str">
        <f aca="false">L17</f>
        <v>SC Bergblick</v>
      </c>
      <c r="G24" s="36" t="n">
        <v>2</v>
      </c>
      <c r="H24" s="64" t="s">
        <v>189</v>
      </c>
      <c r="I24" s="36" t="n">
        <v>0</v>
      </c>
      <c r="J24" s="65" t="str">
        <f aca="false">L18</f>
        <v>VfL Sternberg</v>
      </c>
      <c r="K24" s="66"/>
      <c r="L24" s="67" t="str">
        <f aca="false">IF(AND(ISNUMBER(G24),ISNUMBER(I24)),IF(G24&gt;I24,F24,IF(I24&gt;G24,J24,IF(K24="Heim",F24,IF(K24="Gast",J24,"offen")))),"")</f>
        <v>SC Bergblick</v>
      </c>
    </row>
    <row r="25" customFormat="false" ht="15" hidden="false" customHeight="true" outlineLevel="0" collapsed="false">
      <c r="B25" s="62" t="s">
        <v>246</v>
      </c>
      <c r="C25" s="34" t="s">
        <v>243</v>
      </c>
      <c r="D25" s="34" t="s">
        <v>247</v>
      </c>
      <c r="E25" s="34" t="s">
        <v>245</v>
      </c>
      <c r="F25" s="63" t="str">
        <f aca="false">L19</f>
        <v>TSV Silberberg</v>
      </c>
      <c r="G25" s="36" t="n">
        <v>1</v>
      </c>
      <c r="H25" s="64" t="s">
        <v>189</v>
      </c>
      <c r="I25" s="36" t="n">
        <v>2</v>
      </c>
      <c r="J25" s="65" t="str">
        <f aca="false">L20</f>
        <v>SG Buchenau</v>
      </c>
      <c r="K25" s="66"/>
      <c r="L25" s="67" t="str">
        <f aca="false">IF(AND(ISNUMBER(G25),ISNUMBER(I25)),IF(G25&gt;I25,F25,IF(I25&gt;G25,J25,IF(K25="Heim",F25,IF(K25="Gast",J25,"offen")))),"")</f>
        <v>SG Buchenau</v>
      </c>
    </row>
    <row r="27" customFormat="false" ht="21.75" hidden="false" customHeight="true" outlineLevel="0" collapsed="false">
      <c r="B27" s="49" t="s">
        <v>248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customFormat="false" ht="19.5" hidden="false" customHeight="true" outlineLevel="0" collapsed="false">
      <c r="B28" s="61" t="s">
        <v>220</v>
      </c>
      <c r="C28" s="61" t="s">
        <v>178</v>
      </c>
      <c r="D28" s="61" t="s">
        <v>179</v>
      </c>
      <c r="E28" s="61" t="s">
        <v>180</v>
      </c>
      <c r="F28" s="61" t="s">
        <v>181</v>
      </c>
      <c r="G28" s="61" t="s">
        <v>182</v>
      </c>
      <c r="H28" s="61"/>
      <c r="I28" s="61" t="s">
        <v>182</v>
      </c>
      <c r="J28" s="61" t="s">
        <v>183</v>
      </c>
      <c r="K28" s="61" t="s">
        <v>221</v>
      </c>
      <c r="L28" s="61" t="s">
        <v>222</v>
      </c>
    </row>
    <row r="29" customFormat="false" ht="15" hidden="false" customHeight="true" outlineLevel="0" collapsed="false">
      <c r="B29" s="62" t="s">
        <v>249</v>
      </c>
      <c r="C29" s="34" t="s">
        <v>250</v>
      </c>
      <c r="D29" s="34" t="s">
        <v>226</v>
      </c>
      <c r="E29" s="34" t="s">
        <v>245</v>
      </c>
      <c r="F29" s="63" t="str">
        <f aca="false">IF(L24=F24,J24,IF(L24=J24,F24,""))</f>
        <v>VfL Sternberg</v>
      </c>
      <c r="G29" s="36" t="n">
        <v>2</v>
      </c>
      <c r="H29" s="64" t="s">
        <v>189</v>
      </c>
      <c r="I29" s="36" t="n">
        <v>3</v>
      </c>
      <c r="J29" s="65" t="str">
        <f aca="false">IF(L25=F25,J25,IF(L25=J25,F25,""))</f>
        <v>TSV Silberberg</v>
      </c>
      <c r="K29" s="66"/>
      <c r="L29" s="67" t="str">
        <f aca="false">IF(AND(ISNUMBER(G29),ISNUMBER(I29)),IF(G29&gt;I29,F29,IF(I29&gt;G29,J29,IF(K29="Heim",F29,IF(K29="Gast",J29,"offen")))),"")</f>
        <v>TSV Silberberg</v>
      </c>
    </row>
    <row r="31" customFormat="false" ht="21.75" hidden="false" customHeight="true" outlineLevel="0" collapsed="false">
      <c r="B31" s="49" t="s">
        <v>251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customFormat="false" ht="19.5" hidden="false" customHeight="true" outlineLevel="0" collapsed="false">
      <c r="B32" s="61" t="s">
        <v>220</v>
      </c>
      <c r="C32" s="61" t="s">
        <v>178</v>
      </c>
      <c r="D32" s="61" t="s">
        <v>179</v>
      </c>
      <c r="E32" s="61" t="s">
        <v>180</v>
      </c>
      <c r="F32" s="61" t="s">
        <v>181</v>
      </c>
      <c r="G32" s="61" t="s">
        <v>182</v>
      </c>
      <c r="H32" s="61"/>
      <c r="I32" s="61" t="s">
        <v>182</v>
      </c>
      <c r="J32" s="61" t="s">
        <v>183</v>
      </c>
      <c r="K32" s="61" t="s">
        <v>221</v>
      </c>
      <c r="L32" s="61" t="s">
        <v>222</v>
      </c>
    </row>
    <row r="33" customFormat="false" ht="15" hidden="false" customHeight="true" outlineLevel="0" collapsed="false">
      <c r="B33" s="62" t="s">
        <v>252</v>
      </c>
      <c r="C33" s="34" t="s">
        <v>253</v>
      </c>
      <c r="D33" s="34" t="s">
        <v>228</v>
      </c>
      <c r="E33" s="34" t="s">
        <v>245</v>
      </c>
      <c r="F33" s="63" t="str">
        <f aca="false">L24</f>
        <v>SC Bergblick</v>
      </c>
      <c r="G33" s="36" t="n">
        <v>3</v>
      </c>
      <c r="H33" s="64" t="s">
        <v>189</v>
      </c>
      <c r="I33" s="36" t="n">
        <v>1</v>
      </c>
      <c r="J33" s="65" t="str">
        <f aca="false">L25</f>
        <v>SG Buchenau</v>
      </c>
      <c r="K33" s="66"/>
      <c r="L33" s="67" t="str">
        <f aca="false">IF(AND(ISNUMBER(G33),ISNUMBER(I33)),IF(G33&gt;I33,F33,IF(I33&gt;G33,J33,IF(K33="Heim",F33,IF(K33="Gast",J33,"offen")))),"")</f>
        <v>SC Bergblick</v>
      </c>
    </row>
    <row r="35" customFormat="false" ht="15" hidden="false" customHeight="true" outlineLevel="0" collapsed="false">
      <c r="B35" s="17" t="s">
        <v>254</v>
      </c>
      <c r="C35" s="17"/>
      <c r="D35" s="17"/>
      <c r="E35" s="17"/>
      <c r="F35" s="68" t="s">
        <v>255</v>
      </c>
      <c r="G35" s="68"/>
      <c r="H35" s="68"/>
      <c r="I35" s="68"/>
      <c r="J35" s="68"/>
      <c r="K35" s="68"/>
      <c r="L35" s="68"/>
    </row>
    <row r="36" customFormat="false" ht="27.75" hidden="false" customHeight="true" outlineLevel="0" collapsed="false">
      <c r="B36" s="17"/>
      <c r="C36" s="17"/>
      <c r="D36" s="17"/>
      <c r="E36" s="17"/>
      <c r="F36" s="69" t="str">
        <f aca="false">IF(L33="","– noch offen –",L33)</f>
        <v>SC Bergblick</v>
      </c>
      <c r="G36" s="69"/>
      <c r="H36" s="69"/>
      <c r="I36" s="69"/>
      <c r="J36" s="69"/>
      <c r="K36" s="69"/>
      <c r="L36" s="69"/>
    </row>
  </sheetData>
  <mergeCells count="9">
    <mergeCell ref="B2:L2"/>
    <mergeCell ref="B4:L4"/>
    <mergeCell ref="B15:L15"/>
    <mergeCell ref="B22:L22"/>
    <mergeCell ref="B27:L27"/>
    <mergeCell ref="B31:L31"/>
    <mergeCell ref="B35:E36"/>
    <mergeCell ref="F35:L35"/>
    <mergeCell ref="F36:L36"/>
  </mergeCells>
  <dataValidations count="1">
    <dataValidation allowBlank="true" errorStyle="stop" operator="between" showDropDown="false" showErrorMessage="false" showInputMessage="false" sqref="K6:K13 K17:K20 K24:K25 K29 K33" type="list">
      <formula1>"Heim,Gast"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2026-08-11T11:50:01Z</dcterms:created>
  <dc:creator>openpyxl</dc:creator>
  <dc:description/>
  <dc:language>en-US</dc:language>
  <cp:lastModifiedBy/>
  <dcterms:modified xsi:type="dcterms:W3CDTF">2026-08-11T11:51:00Z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