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B209AD6F-8A16-40F4-AC51-793540ACD1E5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Projektübersicht" sheetId="1" r:id="rId1"/>
    <sheet name="Kostenplan" sheetId="2" r:id="rId2"/>
    <sheet name="Angebotsvergleich" sheetId="3" r:id="rId3"/>
    <sheet name="Terminübersicht" sheetId="4" r:id="rId4"/>
    <sheet name="Anleitung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" i="1" l="1"/>
  <c r="G17" i="3"/>
  <c r="F17" i="3"/>
  <c r="E17" i="3"/>
  <c r="D17" i="3"/>
  <c r="I16" i="3"/>
  <c r="H16" i="3"/>
  <c r="I15" i="3"/>
  <c r="H15" i="3"/>
  <c r="H14" i="3"/>
  <c r="I14" i="3" s="1"/>
  <c r="I13" i="3"/>
  <c r="H13" i="3"/>
  <c r="H12" i="3"/>
  <c r="I12" i="3" s="1"/>
  <c r="H11" i="3"/>
  <c r="I11" i="3" s="1"/>
  <c r="I10" i="3"/>
  <c r="H10" i="3"/>
  <c r="H9" i="3"/>
  <c r="H17" i="3" s="1"/>
  <c r="I65" i="2"/>
  <c r="H65" i="2"/>
  <c r="G65" i="2"/>
  <c r="J65" i="2" s="1"/>
  <c r="F65" i="2"/>
  <c r="J64" i="2"/>
  <c r="J63" i="2"/>
  <c r="I60" i="2"/>
  <c r="H60" i="2"/>
  <c r="G60" i="2"/>
  <c r="F60" i="2"/>
  <c r="J60" i="2" s="1"/>
  <c r="J59" i="2"/>
  <c r="J58" i="2"/>
  <c r="J57" i="2"/>
  <c r="J56" i="2"/>
  <c r="J55" i="2"/>
  <c r="J54" i="2"/>
  <c r="I51" i="2"/>
  <c r="H51" i="2"/>
  <c r="G51" i="2"/>
  <c r="J51" i="2" s="1"/>
  <c r="F51" i="2"/>
  <c r="J50" i="2"/>
  <c r="J49" i="2"/>
  <c r="J48" i="2"/>
  <c r="I45" i="2"/>
  <c r="H45" i="2"/>
  <c r="G45" i="2"/>
  <c r="J45" i="2" s="1"/>
  <c r="F45" i="2"/>
  <c r="J44" i="2"/>
  <c r="J43" i="2"/>
  <c r="J42" i="2"/>
  <c r="J41" i="2"/>
  <c r="I38" i="2"/>
  <c r="H38" i="2"/>
  <c r="G38" i="2"/>
  <c r="J38" i="2" s="1"/>
  <c r="F38" i="2"/>
  <c r="F68" i="2" s="1"/>
  <c r="J37" i="2"/>
  <c r="J36" i="2"/>
  <c r="J35" i="2"/>
  <c r="J34" i="2"/>
  <c r="J33" i="2"/>
  <c r="J32" i="2"/>
  <c r="I29" i="2"/>
  <c r="H29" i="2"/>
  <c r="G29" i="2"/>
  <c r="J29" i="2" s="1"/>
  <c r="F29" i="2"/>
  <c r="J28" i="2"/>
  <c r="J27" i="2"/>
  <c r="J26" i="2"/>
  <c r="J25" i="2"/>
  <c r="J24" i="2"/>
  <c r="J23" i="2"/>
  <c r="J22" i="2"/>
  <c r="J21" i="2"/>
  <c r="J18" i="2"/>
  <c r="I18" i="2"/>
  <c r="H18" i="2"/>
  <c r="G18" i="2"/>
  <c r="F18" i="2"/>
  <c r="J17" i="2"/>
  <c r="J16" i="2"/>
  <c r="J15" i="2"/>
  <c r="J14" i="2"/>
  <c r="I11" i="2"/>
  <c r="I68" i="2" s="1"/>
  <c r="G7" i="1" s="1"/>
  <c r="H11" i="2"/>
  <c r="H68" i="2" s="1"/>
  <c r="D7" i="1" s="1"/>
  <c r="G11" i="2"/>
  <c r="G68" i="2" s="1"/>
  <c r="F11" i="2"/>
  <c r="J10" i="2"/>
  <c r="J9" i="2"/>
  <c r="J8" i="2"/>
  <c r="J7" i="2"/>
  <c r="F19" i="1"/>
  <c r="G19" i="1" s="1"/>
  <c r="E19" i="1"/>
  <c r="H19" i="1" s="1"/>
  <c r="D19" i="1"/>
  <c r="F18" i="1"/>
  <c r="G18" i="1" s="1"/>
  <c r="E18" i="1"/>
  <c r="H18" i="1" s="1"/>
  <c r="D18" i="1"/>
  <c r="F17" i="1"/>
  <c r="G17" i="1" s="1"/>
  <c r="E17" i="1"/>
  <c r="H17" i="1" s="1"/>
  <c r="D17" i="1"/>
  <c r="F16" i="1"/>
  <c r="G16" i="1" s="1"/>
  <c r="E16" i="1"/>
  <c r="H16" i="1" s="1"/>
  <c r="D16" i="1"/>
  <c r="F15" i="1"/>
  <c r="G15" i="1" s="1"/>
  <c r="E15" i="1"/>
  <c r="H15" i="1" s="1"/>
  <c r="D15" i="1"/>
  <c r="F14" i="1"/>
  <c r="G14" i="1" s="1"/>
  <c r="E14" i="1"/>
  <c r="H14" i="1" s="1"/>
  <c r="D14" i="1"/>
  <c r="F13" i="1"/>
  <c r="G13" i="1" s="1"/>
  <c r="E13" i="1"/>
  <c r="H13" i="1" s="1"/>
  <c r="D13" i="1"/>
  <c r="F12" i="1"/>
  <c r="G12" i="1" s="1"/>
  <c r="E12" i="1"/>
  <c r="H12" i="1" s="1"/>
  <c r="D12" i="1"/>
  <c r="D20" i="1" s="1"/>
  <c r="E7" i="1" l="1"/>
  <c r="B7" i="1"/>
  <c r="G20" i="1"/>
  <c r="J68" i="2"/>
  <c r="F7" i="1"/>
  <c r="C7" i="1"/>
  <c r="I9" i="3"/>
  <c r="J11" i="2"/>
  <c r="E20" i="1"/>
  <c r="F20" i="1"/>
</calcChain>
</file>

<file path=xl/sharedStrings.xml><?xml version="1.0" encoding="utf-8"?>
<sst xmlns="http://schemas.openxmlformats.org/spreadsheetml/2006/main" count="411" uniqueCount="331">
  <si>
    <t>Vorlage zur Ermittlung, Planung und Kontrolle der Baukosten nach DIN 276</t>
  </si>
  <si>
    <t>Projektbezeichnung:</t>
  </si>
  <si>
    <t>[Projektname eingeben]</t>
  </si>
  <si>
    <t>Bauherr:</t>
  </si>
  <si>
    <t>[Bauherr eingeben]</t>
  </si>
  <si>
    <t>Projektleitung:</t>
  </si>
  <si>
    <t>[Name eingeben]</t>
  </si>
  <si>
    <t>Standort:</t>
  </si>
  <si>
    <t>[Ort / Adresse]</t>
  </si>
  <si>
    <t>Planungsphase:</t>
  </si>
  <si>
    <t>Kostenberechnung (LP 3)</t>
  </si>
  <si>
    <t>Datum:</t>
  </si>
  <si>
    <t>Gesamtbudget (€)</t>
  </si>
  <si>
    <t>Bisher beauftragt (€)</t>
  </si>
  <si>
    <t>Bereits bezahlt (€)</t>
  </si>
  <si>
    <t>Budget-Rest (€)</t>
  </si>
  <si>
    <t>Fortschritt (%)</t>
  </si>
  <si>
    <t>Risikopuffer (€)</t>
  </si>
  <si>
    <t>▸  KOSTENÜBERSICHT NACH DIN 276  (automatisch aus Kostenplan)</t>
  </si>
  <si>
    <t>KG</t>
  </si>
  <si>
    <t>Kostengruppe</t>
  </si>
  <si>
    <t>Kostenrahmen (€)</t>
  </si>
  <si>
    <t>Beauftrage (€)</t>
  </si>
  <si>
    <t>Bezahlt (€)</t>
  </si>
  <si>
    <t>Abweichung (€)</t>
  </si>
  <si>
    <t>Status</t>
  </si>
  <si>
    <t>100</t>
  </si>
  <si>
    <t>Grundstück</t>
  </si>
  <si>
    <t>200</t>
  </si>
  <si>
    <t>Vorbereitende Maßnahmen</t>
  </si>
  <si>
    <t>300</t>
  </si>
  <si>
    <t>Baukonstruktionen</t>
  </si>
  <si>
    <t>400</t>
  </si>
  <si>
    <t>Technische Anlagen</t>
  </si>
  <si>
    <t>500</t>
  </si>
  <si>
    <t>Außenanlagen / Freiflächen</t>
  </si>
  <si>
    <t>600</t>
  </si>
  <si>
    <t>Ausstattung &amp; Kunstwerke</t>
  </si>
  <si>
    <t>700</t>
  </si>
  <si>
    <t>Baunebenkosten</t>
  </si>
  <si>
    <t>800</t>
  </si>
  <si>
    <t>Finanzierungskosten</t>
  </si>
  <si>
    <t>GESAMTKOSTEN</t>
  </si>
  <si>
    <t>ℹ  Eingaben bitte im Blatt »Kostenplan« vornehmen. Alle Werte hier werden automatisch berechnet.</t>
  </si>
  <si>
    <t>KOSTENPLAN  ·  DETAILERFASSUNG NACH DIN 276</t>
  </si>
  <si>
    <t>Gelbe Felder = manuelle Eingabe  |  Weiße Felder = automatisch berechnet  |  Alle Beträge in EUR netto</t>
  </si>
  <si>
    <t>Pos.</t>
  </si>
  <si>
    <t>Leistungsbeschreibung</t>
  </si>
  <si>
    <t>Einh.</t>
  </si>
  <si>
    <t>Budget (€)</t>
  </si>
  <si>
    <t>Beauftragt (€)</t>
  </si>
  <si>
    <t>Risiko-puffer (€)</t>
  </si>
  <si>
    <t>Abweich. (%)</t>
  </si>
  <si>
    <t>Gewerk / Auftragnehmer</t>
  </si>
  <si>
    <t xml:space="preserve">  KG 100  —  GRUNDSTÜCK</t>
  </si>
  <si>
    <t>1.1</t>
  </si>
  <si>
    <t>110</t>
  </si>
  <si>
    <t>Grundstückskaufpreis</t>
  </si>
  <si>
    <t>Pauschal</t>
  </si>
  <si>
    <t>Notariat Müller &amp; Partner</t>
  </si>
  <si>
    <t>1.2</t>
  </si>
  <si>
    <t>120</t>
  </si>
  <si>
    <t>Grunderwerbsteuer (6,5 %)</t>
  </si>
  <si>
    <t>Finanzamt</t>
  </si>
  <si>
    <t>1.3</t>
  </si>
  <si>
    <t>Notarkosten / Grundbucheintragung</t>
  </si>
  <si>
    <t>Notariat</t>
  </si>
  <si>
    <t>1.4</t>
  </si>
  <si>
    <t>Maklercourtage</t>
  </si>
  <si>
    <t>Immobilienbüro</t>
  </si>
  <si>
    <t>Zwischensumme KG 100</t>
  </si>
  <si>
    <t xml:space="preserve">  KG 200  —  VORBEREITENDE MASSNAHMEN</t>
  </si>
  <si>
    <t>2.1</t>
  </si>
  <si>
    <t>210</t>
  </si>
  <si>
    <t>Herrichten des Geländes (Rodung/Abriss)</t>
  </si>
  <si>
    <t>Abbruchfirma Steinert</t>
  </si>
  <si>
    <t>2.2</t>
  </si>
  <si>
    <t>220</t>
  </si>
  <si>
    <t>Kampfmittelsondierung</t>
  </si>
  <si>
    <t>KBS GmbH</t>
  </si>
  <si>
    <t>2.3</t>
  </si>
  <si>
    <t>230</t>
  </si>
  <si>
    <t>Altlastenuntersuchung / Bodengutachten</t>
  </si>
  <si>
    <t>Geotechnik AG</t>
  </si>
  <si>
    <t>2.4</t>
  </si>
  <si>
    <t>250</t>
  </si>
  <si>
    <t>Provisorische Erschließung (Bauwasser/Strom)</t>
  </si>
  <si>
    <t>Stadtwerke</t>
  </si>
  <si>
    <t>Zwischensumme KG 200</t>
  </si>
  <si>
    <t xml:space="preserve">  KG 300  —  BAUKONSTRUKTIONEN</t>
  </si>
  <si>
    <t>3.1</t>
  </si>
  <si>
    <t>320</t>
  </si>
  <si>
    <t>Gründung / Bodenplatte</t>
  </si>
  <si>
    <t>m²</t>
  </si>
  <si>
    <t>Rohbau Schmidt GmbH</t>
  </si>
  <si>
    <t>3.2</t>
  </si>
  <si>
    <t>330</t>
  </si>
  <si>
    <t>Tragende Außenwände (Mauerwerk/Stahlbeton)</t>
  </si>
  <si>
    <t>3.3</t>
  </si>
  <si>
    <t>340</t>
  </si>
  <si>
    <t>Innenwände / Trennwände</t>
  </si>
  <si>
    <t>Trockenbau Herrmann</t>
  </si>
  <si>
    <t>3.4</t>
  </si>
  <si>
    <t>350</t>
  </si>
  <si>
    <t>Decken (Stahlbeton, Fertigteile)</t>
  </si>
  <si>
    <t>3.5</t>
  </si>
  <si>
    <t>360</t>
  </si>
  <si>
    <t>Dachkonstruktion + Dacheindeckung</t>
  </si>
  <si>
    <t>Dachdeckerbetrieb Voss</t>
  </si>
  <si>
    <t>3.6</t>
  </si>
  <si>
    <t>370</t>
  </si>
  <si>
    <t>Fenster + Außentüren (inkl. Montage)</t>
  </si>
  <si>
    <t>Stk</t>
  </si>
  <si>
    <t>Fensterbau Keller</t>
  </si>
  <si>
    <t>3.7</t>
  </si>
  <si>
    <t>380</t>
  </si>
  <si>
    <t>Innentüren + Zargen</t>
  </si>
  <si>
    <t>[noch offen]</t>
  </si>
  <si>
    <t>3.8</t>
  </si>
  <si>
    <t>390</t>
  </si>
  <si>
    <t>Estrich / Bodenaufbau</t>
  </si>
  <si>
    <t>[Ausschreibung läuft]</t>
  </si>
  <si>
    <t>Zwischensumme KG 300</t>
  </si>
  <si>
    <t xml:space="preserve">  KG 400  —  TECHNISCHE ANLAGEN</t>
  </si>
  <si>
    <t>4.1</t>
  </si>
  <si>
    <t>410</t>
  </si>
  <si>
    <t>Abwasser / Regenwasseranlage</t>
  </si>
  <si>
    <t>Sanitär Berger</t>
  </si>
  <si>
    <t>4.2</t>
  </si>
  <si>
    <t>420</t>
  </si>
  <si>
    <t>Wasserversorgung</t>
  </si>
  <si>
    <t>4.3</t>
  </si>
  <si>
    <t>430</t>
  </si>
  <si>
    <t>Gasanlage / Wärmeerzeugung</t>
  </si>
  <si>
    <t>Heizung Wärme Eck</t>
  </si>
  <si>
    <t>4.4</t>
  </si>
  <si>
    <t>440</t>
  </si>
  <si>
    <t>Lüftungsanlage (KWL)</t>
  </si>
  <si>
    <t>Lüftungstechnik Harz</t>
  </si>
  <si>
    <t>4.5</t>
  </si>
  <si>
    <t>450</t>
  </si>
  <si>
    <t>Elektroinstallation</t>
  </si>
  <si>
    <t>Elektro Böhm GmbH</t>
  </si>
  <si>
    <t>4.6</t>
  </si>
  <si>
    <t>480</t>
  </si>
  <si>
    <t>Aufzugsanlage</t>
  </si>
  <si>
    <t>Zwischensumme KG 400</t>
  </si>
  <si>
    <t xml:space="preserve">  KG 500  —  AUSSENANLAGEN / FREIFLÄCHEN</t>
  </si>
  <si>
    <t>5.1</t>
  </si>
  <si>
    <t>510</t>
  </si>
  <si>
    <t>Geländemodellierung / Erdbau Außen</t>
  </si>
  <si>
    <t>m³</t>
  </si>
  <si>
    <t>Erdbau Lorenz</t>
  </si>
  <si>
    <t>5.2</t>
  </si>
  <si>
    <t>520</t>
  </si>
  <si>
    <t>Befestigte Flächen (Wege, Stellplätze)</t>
  </si>
  <si>
    <t>Pflasterbau Ruhr</t>
  </si>
  <si>
    <t>5.3</t>
  </si>
  <si>
    <t>530</t>
  </si>
  <si>
    <t>Grünflächen / Bepflanzung</t>
  </si>
  <si>
    <t>Gartengestaltung Grün</t>
  </si>
  <si>
    <t>5.4</t>
  </si>
  <si>
    <t>540</t>
  </si>
  <si>
    <t>Einfriedung / Zaun + Tor</t>
  </si>
  <si>
    <t>Metallbau Schütz</t>
  </si>
  <si>
    <t>Zwischensumme KG 500</t>
  </si>
  <si>
    <t xml:space="preserve">  KG 600  —  AUSSTATTUNG &amp; KUNSTWERKE</t>
  </si>
  <si>
    <t>6.1</t>
  </si>
  <si>
    <t>610</t>
  </si>
  <si>
    <t>Fest eingebaute Einrichtung (Küche/Einbauschränke)</t>
  </si>
  <si>
    <t>Möbel König</t>
  </si>
  <si>
    <t>6.2</t>
  </si>
  <si>
    <t>620</t>
  </si>
  <si>
    <t>Orientierungs- / Leitsystem</t>
  </si>
  <si>
    <t>6.3</t>
  </si>
  <si>
    <t>630</t>
  </si>
  <si>
    <t>Kunstwerke / Gestaltung Foyer</t>
  </si>
  <si>
    <t>[offen]</t>
  </si>
  <si>
    <t>Zwischensumme KG 600</t>
  </si>
  <si>
    <t xml:space="preserve">  KG 700  —  BAUNEBENKOSTEN</t>
  </si>
  <si>
    <t>7.1</t>
  </si>
  <si>
    <t>710</t>
  </si>
  <si>
    <t>Architektenleistungen (LPH 1–9)</t>
  </si>
  <si>
    <t>Büro Raumwerk</t>
  </si>
  <si>
    <t>7.2</t>
  </si>
  <si>
    <t>720</t>
  </si>
  <si>
    <t>Ingenieurleistungen Tragwerk</t>
  </si>
  <si>
    <t>Tragwerk Consult</t>
  </si>
  <si>
    <t>7.3</t>
  </si>
  <si>
    <t>721</t>
  </si>
  <si>
    <t>Ingenieurleistungen TGA</t>
  </si>
  <si>
    <t>TGA Plan</t>
  </si>
  <si>
    <t>7.4</t>
  </si>
  <si>
    <t>731</t>
  </si>
  <si>
    <t>Vermessung / Lageplan</t>
  </si>
  <si>
    <t>Vermessungsbüro</t>
  </si>
  <si>
    <t>7.5</t>
  </si>
  <si>
    <t>740</t>
  </si>
  <si>
    <t>Genehmigungsgebühren (Baugenehmigung)</t>
  </si>
  <si>
    <t>Baurechtsamt</t>
  </si>
  <si>
    <t>7.6</t>
  </si>
  <si>
    <t>770</t>
  </si>
  <si>
    <t>Baubetreuung / Bauleitung vor Ort</t>
  </si>
  <si>
    <t>Monat</t>
  </si>
  <si>
    <t>Zwischensumme KG 700</t>
  </si>
  <si>
    <t xml:space="preserve">  KG 800  —  FINANZIERUNGSKOSTEN</t>
  </si>
  <si>
    <t>8.1</t>
  </si>
  <si>
    <t>810</t>
  </si>
  <si>
    <t>Kreditnebenkosten / Bankgebühren</t>
  </si>
  <si>
    <t>Hausbank AG</t>
  </si>
  <si>
    <t>8.2</t>
  </si>
  <si>
    <t>820</t>
  </si>
  <si>
    <t>Bereitstellungszinsen</t>
  </si>
  <si>
    <t>Zwischensumme KG 800</t>
  </si>
  <si>
    <t>GESAMTKOSTEN PROJEKT (netto)</t>
  </si>
  <si>
    <t>Legende:  🟡 Gelb = manuelle Eingabe (Budget)  |  Weiß = Beauftragt / Bezahlt  |  Farbskala Spalte J: Grün = unter Budget · Gelb = im Budget · Rot = Überschreitung</t>
  </si>
  <si>
    <t>ANGEBOTSVERGLEICH  ·  VERGABEENTSCHEIDUNG</t>
  </si>
  <si>
    <t>Tragen Sie bis zu 4 Angebote je Position ein. Das günstigste Angebot wird automatisch hervorgehoben.</t>
  </si>
  <si>
    <t>Gewerk:</t>
  </si>
  <si>
    <t>[Gewerk eintragen]</t>
  </si>
  <si>
    <t>Budget laut Kostenplan (€):</t>
  </si>
  <si>
    <t>Leistungsposition</t>
  </si>
  <si>
    <t>Anbieter 1</t>
  </si>
  <si>
    <t>Anbieter 2</t>
  </si>
  <si>
    <t>Anbieter 3</t>
  </si>
  <si>
    <t>Anbieter 4</t>
  </si>
  <si>
    <t>Günstigstes Angebot (€)</t>
  </si>
  <si>
    <t>Vergabe an</t>
  </si>
  <si>
    <t>Musterbau GmbH</t>
  </si>
  <si>
    <t>Bau &amp; Werk AG</t>
  </si>
  <si>
    <t>Handwerk Söhne</t>
  </si>
  <si>
    <t>Renovia KG</t>
  </si>
  <si>
    <t>1</t>
  </si>
  <si>
    <t>Erdarbeiten / Aushub (m³)</t>
  </si>
  <si>
    <t>2</t>
  </si>
  <si>
    <t>Schalung Bodenplatte (m²)</t>
  </si>
  <si>
    <t>3</t>
  </si>
  <si>
    <t>Bewehrung Bodenplatte (t)</t>
  </si>
  <si>
    <t>4</t>
  </si>
  <si>
    <t>Betonage Bodenplatte (m³)</t>
  </si>
  <si>
    <t>5</t>
  </si>
  <si>
    <t>Sauberkeitsschicht (m²)</t>
  </si>
  <si>
    <t>6</t>
  </si>
  <si>
    <t>Horizontalabdichtung (m²)</t>
  </si>
  <si>
    <t>7</t>
  </si>
  <si>
    <t>Kellerwände Stahlbeton (m²)</t>
  </si>
  <si>
    <t>8</t>
  </si>
  <si>
    <t>Fundamenterder (Pauschal)</t>
  </si>
  <si>
    <t>Angebotssumme</t>
  </si>
  <si>
    <t>TERMINÜBERSICHT  ·  BAUPHASEN 2026</t>
  </si>
  <si>
    <t>Planungszeitraum: Januar 2026 – Dezember 2026  |  Grün = laufend  |  Blau = geplant  |  Grau = abgeschlossen</t>
  </si>
  <si>
    <t>Jan 2026</t>
  </si>
  <si>
    <t>Feb 2026</t>
  </si>
  <si>
    <t>Mär 2026</t>
  </si>
  <si>
    <t>Apr 2026</t>
  </si>
  <si>
    <t>Mai 2026</t>
  </si>
  <si>
    <t>Jun 2026</t>
  </si>
  <si>
    <t>Jul 2026</t>
  </si>
  <si>
    <t>Aug 2026</t>
  </si>
  <si>
    <t>Sep 2026</t>
  </si>
  <si>
    <t>Okt 2026</t>
  </si>
  <si>
    <t>Nov 2026</t>
  </si>
  <si>
    <t>Dez 2026</t>
  </si>
  <si>
    <t>#</t>
  </si>
  <si>
    <t>Bauphase / Gewerk</t>
  </si>
  <si>
    <t>Beginn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</si>
  <si>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</si>
  <si>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</si>
  <si>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</si>
  <si>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</si>
  <si>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</si>
  <si>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</si>
  <si>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</si>
  <si>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</si>
  <si>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</si>
  <si>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</si>
  <si>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</si>
  <si>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</si>
  <si>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Planung &amp; Genehmigung</t>
  </si>
  <si>
    <t>01.01.2026</t>
  </si>
  <si>
    <t>▶</t>
  </si>
  <si>
    <t>█</t>
  </si>
  <si>
    <t>◀</t>
  </si>
  <si>
    <t>Ausschreibung &amp; Vergabe</t>
  </si>
  <si>
    <t>01.02.2026</t>
  </si>
  <si>
    <t>30.04.2026</t>
  </si>
  <si>
    <t>Erschließung / Erdarbeiten</t>
  </si>
  <si>
    <t>01.04.2026</t>
  </si>
  <si>
    <t>30.05.2026</t>
  </si>
  <si>
    <t>Rohbau – Fundament</t>
  </si>
  <si>
    <t>01.05.2026</t>
  </si>
  <si>
    <t>Rohbau – Rohbauarbeiten</t>
  </si>
  <si>
    <t>30.07.2026</t>
  </si>
  <si>
    <t>Dacharbeiten</t>
  </si>
  <si>
    <t>01.07.2026</t>
  </si>
  <si>
    <t>30.08.2026</t>
  </si>
  <si>
    <t>Fenster &amp; Außentüren</t>
  </si>
  <si>
    <t>01.08.2026</t>
  </si>
  <si>
    <t>30.09.2026</t>
  </si>
  <si>
    <t>Technische Anlagen (TGA)</t>
  </si>
  <si>
    <t>30.10.2026</t>
  </si>
  <si>
    <t>9</t>
  </si>
  <si>
    <t>Innenausbau</t>
  </si>
  <si>
    <t>01.09.2026</t>
  </si>
  <si>
    <t>30.11.2026</t>
  </si>
  <si>
    <t>10</t>
  </si>
  <si>
    <t>Außenanlagen</t>
  </si>
  <si>
    <t>01.10.2026</t>
  </si>
  <si>
    <t>11</t>
  </si>
  <si>
    <t>Abnahme &amp; Übergabe</t>
  </si>
  <si>
    <t>01.11.2026</t>
  </si>
  <si>
    <t>30.12.2026</t>
  </si>
  <si>
    <t>Legende:  ■ Grau = Abgeschlossen   ■ Grün = Laufend   ■ Blau = Geplant   |   Hinweis: Zellinhalte manuell anpassen bei Terminänderungen</t>
  </si>
  <si>
    <t>ANLEITUNG  ·  KURZÜBERSICHT</t>
  </si>
  <si>
    <t>Projektübersicht</t>
  </si>
  <si>
    <t>Dashboard mit allen Kennzahlen. Werte werden automatisch aus dem Kostenplan übernommen. Hier können Projektdaten (Name, Bauherr, etc.) eingetragen werden.</t>
  </si>
  <si>
    <t>Kostenplan</t>
  </si>
  <si>
    <t>Haupttabelle zur Kostenerfassung nach DIN 276. Gelbe Felder (Spalte F: Budget) manuell befüllen. Beauftragte und bezahlte Beträge laufend aktualisieren. Neue Zeilen können zwischen den Abschnittsköpfen eingefügt werden — Summenformeln ggf. anpassen.</t>
  </si>
  <si>
    <t>Angebotsvergleich</t>
  </si>
  <si>
    <t>Bis zu 4 Anbieter je Leistungsposition vergleichen. Das günstigste Angebot wird automatisch grün hervorgehoben und in Spalte H ausgewiesen. Den Vergabeentscheid in Spalte I bestätigen oder manuell überschreiben.</t>
  </si>
  <si>
    <t>Terminübersicht</t>
  </si>
  <si>
    <t>Übersicht der Bauphasen als Balkenplan (Gantt). Startmonat und Endmonat je Phase können angepasst werden. Farben: Grau = abgeschlossen, Grün = laufend, Blau = geplant.</t>
  </si>
  <si>
    <t>Währung &amp; MwSt.</t>
  </si>
  <si>
    <t>Alle Beträge sind netto (ohne Mehrwertsteuer). Für Bruttobeträge Spalten mit ×1,19 (19 % MwSt.) ergänzen oder als separate Spalte hinzufügen.</t>
  </si>
  <si>
    <t>Risikopuffer</t>
  </si>
  <si>
    <t>Spalte I im Kostenplan: Empfehlung 10–15 % des jeweiligen Budgets als Reserve. Der Puffer fließt in die KPI-Anzeige der Projektübersicht ein.</t>
  </si>
  <si>
    <t>Neue Zeilen einfügen</t>
  </si>
  <si>
    <t>Zeile markieren → Rechtsklick → Einfügen. Danach Summenformeln in der Zwischensummenzeile manuell prüfen und ggf. erweitern (z. B. SUM(F7:F22) statt F7:F21).</t>
  </si>
  <si>
    <t>Farb-/Schriftkonventionen</t>
  </si>
  <si>
    <t>Blau-fett = Abschnittsköpfe · Gelb = Eingabefelder · Weiß/Hellblau = berechnete Felder · Farbskala Abweichung (%): Grün = unter Budget, Gelb = im Budget, Rot = Überschreitung.</t>
  </si>
  <si>
    <t>BAUKOSTENPLANUNG  ·  KOSTENÜBERSICHT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</si>
</sst>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0.0%"/>
  </numFmts>
  <fonts count="25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0"/>
      <color rgb="FFE8A020"/>
      <name val="Calibri"/>
      <charset val="1"/>
    </font>
    <font>
      <b/>
      <sz val="9"/>
      <color rgb="FFE8A020"/>
      <name val="Calibri"/>
      <charset val="1"/>
    </font>
    <font>
      <sz val="9"/>
      <color rgb="FFFFFFFF"/>
      <name val="Calibri"/>
      <charset val="1"/>
    </font>
    <font>
      <b/>
      <sz val="9"/>
      <color rgb="FF1B2A4A"/>
      <name val="Calibri"/>
      <charset val="1"/>
    </font>
    <font>
      <sz val="9"/>
      <color rgb="FF1B2A4A"/>
      <name val="Calibri"/>
      <charset val="1"/>
    </font>
    <font>
      <b/>
      <sz val="8"/>
      <color rgb="FFFFFFFF"/>
      <name val="Calibri"/>
      <charset val="1"/>
    </font>
    <font>
      <b/>
      <sz val="13"/>
      <color rgb="FF1B2A4A"/>
      <name val="Calibri"/>
      <charset val="1"/>
    </font>
    <font>
      <b/>
      <sz val="14"/>
      <color rgb="FF1B2A4A"/>
      <name val="Calibri"/>
      <charset val="1"/>
    </font>
    <font>
      <b/>
      <sz val="11"/>
      <color rgb="FFFFFFFF"/>
      <name val="Calibri"/>
      <charset val="1"/>
    </font>
    <font>
      <b/>
      <sz val="9"/>
      <color rgb="FFFFFFFF"/>
      <name val="Calibri"/>
      <charset val="1"/>
    </font>
    <font>
      <b/>
      <sz val="9"/>
      <color rgb="FF2E5F8A"/>
      <name val="Calibri"/>
      <charset val="1"/>
    </font>
    <font>
      <b/>
      <sz val="10"/>
      <color rgb="FFFFFFFF"/>
      <name val="Calibri"/>
      <charset val="1"/>
    </font>
    <font>
      <i/>
      <sz val="8"/>
      <color rgb="FF3A5278"/>
      <name val="Calibri"/>
      <charset val="1"/>
    </font>
    <font>
      <b/>
      <sz val="18"/>
      <color rgb="FFFFFFFF"/>
      <name val="Calibri"/>
      <charset val="1"/>
    </font>
    <font>
      <i/>
      <sz val="9"/>
      <color rgb="FFE8A020"/>
      <name val="Calibri"/>
      <charset val="1"/>
    </font>
    <font>
      <i/>
      <sz val="9"/>
      <color rgb="FF3A5278"/>
      <name val="Calibri"/>
      <charset val="1"/>
    </font>
    <font>
      <b/>
      <sz val="12"/>
      <color rgb="FFFFFFFF"/>
      <name val="Calibri"/>
      <charset val="1"/>
    </font>
    <font>
      <b/>
      <sz val="10"/>
      <color rgb="FF1B2A4A"/>
      <name val="Calibri"/>
      <charset val="1"/>
    </font>
    <font>
      <sz val="10"/>
      <color rgb="FF1B2A4A"/>
      <name val="Calibri"/>
      <charset val="1"/>
    </font>
    <font>
      <b/>
      <sz val="9"/>
      <color rgb="FF217346"/>
      <name val="Calibri"/>
      <charset val="1"/>
    </font>
    <font>
      <sz val="9"/>
      <color rgb="FFBDBDBD"/>
      <name val="Calibri"/>
      <charset val="1"/>
    </font>
    <font>
      <sz val="9"/>
      <color rgb="FF217346"/>
      <name val="Calibri"/>
      <charset val="1"/>
    </font>
    <font>
      <sz val="9"/>
      <color rgb="FF2E5F8A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E8A020"/>
        <bgColor rgb="FFFFCC00"/>
      </patternFill>
    </fill>
    <fill>
      <patternFill patternType="solid">
        <fgColor rgb="FF1B2A4A"/>
        <bgColor rgb="FF003366"/>
      </patternFill>
    </fill>
    <fill>
      <patternFill patternType="solid">
        <fgColor rgb="FF2E5F8A"/>
        <bgColor rgb="FF3A5278"/>
      </patternFill>
    </fill>
    <fill>
      <patternFill patternType="solid">
        <fgColor rgb="FFEAF0F8"/>
        <bgColor rgb="FFD5F5E3"/>
      </patternFill>
    </fill>
    <fill>
      <patternFill patternType="solid">
        <fgColor rgb="FFFFFFFF"/>
        <bgColor rgb="FFFFFDE7"/>
      </patternFill>
    </fill>
    <fill>
      <patternFill patternType="solid">
        <fgColor rgb="FFFFFDE7"/>
        <bgColor rgb="FFFFFFFF"/>
      </patternFill>
    </fill>
    <fill>
      <patternFill patternType="solid">
        <fgColor rgb="FFBDBDBD"/>
        <bgColor rgb="FFC8D4E3"/>
      </patternFill>
    </fill>
    <fill>
      <patternFill patternType="solid">
        <fgColor rgb="FF217346"/>
        <bgColor rgb="FF2E5F8A"/>
      </patternFill>
    </fill>
  </fills>
  <borders count="6">
    <border>
      <left/>
      <right/>
      <top/>
      <bottom/>
      <diagonal/>
    </border>
    <border>
      <left style="thin">
        <color rgb="FF2E5F8A"/>
      </left>
      <right style="thin">
        <color rgb="FF2E5F8A"/>
      </right>
      <top style="thin">
        <color rgb="FF2E5F8A"/>
      </top>
      <bottom style="thin">
        <color rgb="FF2E5F8A"/>
      </bottom>
      <diagonal/>
    </border>
    <border>
      <left style="thin">
        <color rgb="FFC8D4E3"/>
      </left>
      <right style="thin">
        <color rgb="FFC8D4E3"/>
      </right>
      <top style="thin">
        <color rgb="FFC8D4E3"/>
      </top>
      <bottom style="thin">
        <color rgb="FFC8D4E3"/>
      </bottom>
      <diagonal/>
    </border>
    <border>
      <left style="thin">
        <color rgb="FF1B2A4A"/>
      </left>
      <right style="thin">
        <color rgb="FF1B2A4A"/>
      </right>
      <top style="thin">
        <color rgb="FF1B2A4A"/>
      </top>
      <bottom style="thin">
        <color rgb="FF1B2A4A"/>
      </bottom>
      <diagonal/>
    </border>
    <border>
      <left style="medium">
        <color rgb="FF1B2A4A"/>
      </left>
      <right style="medium">
        <color rgb="FF1B2A4A"/>
      </right>
      <top style="medium">
        <color rgb="FF1B2A4A"/>
      </top>
      <bottom style="medium">
        <color rgb="FF1B2A4A"/>
      </bottom>
      <diagonal/>
    </border>
    <border>
      <left/>
      <right/>
      <top/>
      <bottom style="thin">
        <color rgb="FF2E5F8A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0" fillId="7" borderId="0" xfId="0" applyFont="1" applyFill="1"/>
    <xf numFmtId="0" fontId="19" fillId="5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0" fillId="2" borderId="0" xfId="0" applyFill="1"/>
    <xf numFmtId="0" fontId="3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right" vertical="center"/>
    </xf>
    <xf numFmtId="0" fontId="6" fillId="5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164" fontId="8" fillId="5" borderId="0" xfId="0" applyNumberFormat="1" applyFont="1" applyFill="1" applyAlignment="1">
      <alignment horizontal="center" vertical="center"/>
    </xf>
    <xf numFmtId="165" fontId="9" fillId="2" borderId="0" xfId="0" applyNumberFormat="1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164" fontId="6" fillId="5" borderId="2" xfId="0" applyNumberFormat="1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164" fontId="6" fillId="6" borderId="2" xfId="0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left" vertical="center"/>
    </xf>
    <xf numFmtId="0" fontId="0" fillId="4" borderId="3" xfId="0" applyFill="1" applyBorder="1"/>
    <xf numFmtId="0" fontId="17" fillId="5" borderId="2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right" vertical="center"/>
    </xf>
    <xf numFmtId="165" fontId="6" fillId="5" borderId="2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165" fontId="6" fillId="6" borderId="2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5" fontId="11" fillId="3" borderId="0" xfId="0" applyNumberFormat="1" applyFont="1" applyFill="1" applyAlignment="1">
      <alignment horizontal="center" vertical="center"/>
    </xf>
    <xf numFmtId="0" fontId="0" fillId="3" borderId="0" xfId="0" applyFill="1"/>
    <xf numFmtId="164" fontId="18" fillId="2" borderId="4" xfId="0" applyNumberFormat="1" applyFont="1" applyFill="1" applyBorder="1" applyAlignment="1">
      <alignment horizontal="right" vertical="center"/>
    </xf>
    <xf numFmtId="165" fontId="18" fillId="2" borderId="0" xfId="0" applyNumberFormat="1" applyFont="1" applyFill="1" applyAlignment="1">
      <alignment horizontal="center" vertical="center"/>
    </xf>
    <xf numFmtId="164" fontId="20" fillId="7" borderId="0" xfId="0" applyNumberFormat="1" applyFont="1" applyFill="1"/>
    <xf numFmtId="0" fontId="14" fillId="5" borderId="2" xfId="0" applyFont="1" applyFill="1" applyBorder="1" applyAlignment="1">
      <alignment horizontal="center" vertical="center"/>
    </xf>
    <xf numFmtId="164" fontId="21" fillId="5" borderId="2" xfId="0" applyNumberFormat="1" applyFont="1" applyFill="1" applyBorder="1" applyAlignment="1">
      <alignment horizontal="right" vertical="center"/>
    </xf>
    <xf numFmtId="164" fontId="21" fillId="6" borderId="2" xfId="0" applyNumberFormat="1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6" borderId="2" xfId="0" applyFill="1" applyBorder="1"/>
    <xf numFmtId="0" fontId="23" fillId="9" borderId="2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left" vertical="center"/>
    </xf>
  </cellXfs>
  <cellStyles count="1">
    <cellStyle name="Standard" xfId="0" builtinId="0"/>
  </cellStyles>
  <dxfs count="8">
    <dxf>
      <font>
        <b/>
        <sz val="9"/>
        <color rgb="FF217346"/>
        <name val="Calibri"/>
        <charset val="1"/>
      </font>
      <fill>
        <patternFill>
          <bgColor rgb="FFD5F5E3"/>
        </patternFill>
      </fill>
    </dxf>
    <dxf>
      <font>
        <b/>
        <sz val="9"/>
        <color rgb="FF217346"/>
        <name val="Calibri"/>
        <charset val="1"/>
      </font>
      <fill>
        <patternFill>
          <bgColor rgb="FFD5F5E3"/>
        </patternFill>
      </fill>
    </dxf>
    <dxf>
      <font>
        <b/>
        <sz val="9"/>
        <color rgb="FF217346"/>
        <name val="Calibri"/>
        <charset val="1"/>
      </font>
      <fill>
        <patternFill>
          <bgColor rgb="FFD5F5E3"/>
        </patternFill>
      </fill>
    </dxf>
    <dxf>
      <font>
        <b/>
        <sz val="9"/>
        <color rgb="FF217346"/>
        <name val="Calibri"/>
        <charset val="1"/>
      </font>
      <fill>
        <patternFill>
          <bgColor rgb="FFD5F5E3"/>
        </patternFill>
      </fill>
    </dxf>
    <dxf>
      <font>
        <b/>
        <sz val="9"/>
        <color rgb="FF217346"/>
        <name val="Calibri"/>
        <charset val="1"/>
      </font>
      <fill>
        <patternFill>
          <bgColor rgb="FFD5F5E3"/>
        </patternFill>
      </fill>
    </dxf>
    <dxf>
      <font>
        <b/>
        <sz val="9"/>
        <color rgb="FF217346"/>
        <name val="Calibri"/>
        <charset val="1"/>
      </font>
      <fill>
        <patternFill>
          <bgColor rgb="FFD5F5E3"/>
        </patternFill>
      </fill>
    </dxf>
    <dxf>
      <font>
        <b/>
        <sz val="9"/>
        <color rgb="FF217346"/>
        <name val="Calibri"/>
        <charset val="1"/>
      </font>
      <fill>
        <patternFill>
          <bgColor rgb="FFD5F5E3"/>
        </patternFill>
      </fill>
    </dxf>
    <dxf>
      <font>
        <b/>
        <sz val="9"/>
        <color rgb="FF217346"/>
        <name val="Calibri"/>
        <charset val="1"/>
      </font>
      <fill>
        <patternFill>
          <bgColor rgb="FFD5F5E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17346"/>
      <rgbColor rgb="FFBDBDBD"/>
      <rgbColor rgb="FF808080"/>
      <rgbColor rgb="FF9999FF"/>
      <rgbColor rgb="FF993366"/>
      <rgbColor rgb="FFFFFDE7"/>
      <rgbColor rgb="FFEAF0F8"/>
      <rgbColor rgb="FF660066"/>
      <rgbColor rgb="FFFF8080"/>
      <rgbColor rgb="FF0066CC"/>
      <rgbColor rgb="FFC8D4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5F5E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A020"/>
      <rgbColor rgb="FFFF6600"/>
      <rgbColor rgb="FF2E5F8A"/>
      <rgbColor rgb="FF969696"/>
      <rgbColor rgb="FF003366"/>
      <rgbColor rgb="FF339966"/>
      <rgbColor rgb="FF003300"/>
      <rgbColor rgb="FF333300"/>
      <rgbColor rgb="FF993300"/>
      <rgbColor rgb="FF993366"/>
      <rgbColor rgb="FF3A5278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zoomScaleNormal="100" workbookViewId="0">
      <pane ySplit="6" topLeftCell="A7" activePane="bottomLeft" state="frozen"/>
      <selection pane="bottomLeft" activeCell="F26" sqref="F26"/>
    </sheetView>
  </sheetViews>
  <sheetFormatPr baseColWidth="10" defaultColWidth="8.7109375" defaultRowHeight="15" x14ac:dyDescent="0.25"/>
  <cols>
    <col min="1" max="1" width="2" customWidth="1"/>
    <col min="2" max="2" width="18" customWidth="1"/>
    <col min="3" max="3" width="34" customWidth="1"/>
    <col min="4" max="8" width="16" customWidth="1"/>
  </cols>
  <sheetData>
    <row r="1" spans="1:8" ht="7.5" customHeight="1" x14ac:dyDescent="0.25"/>
    <row r="2" spans="1:8" ht="39.75" customHeight="1" x14ac:dyDescent="0.25">
      <c r="A2" s="12"/>
      <c r="B2" s="11" t="s">
        <v>330</v>
      </c>
      <c r="C2" s="11"/>
      <c r="D2" s="11"/>
      <c r="E2" s="11"/>
      <c r="F2" s="11"/>
      <c r="G2" s="11"/>
      <c r="H2" s="11"/>
    </row>
    <row r="3" spans="1:8" ht="18" customHeight="1" x14ac:dyDescent="0.25">
      <c r="A3" s="12"/>
      <c r="B3" s="10" t="s">
        <v>0</v>
      </c>
      <c r="C3" s="10"/>
      <c r="D3" s="10"/>
      <c r="E3" s="10"/>
      <c r="F3" s="10"/>
      <c r="G3" s="10"/>
      <c r="H3" s="10"/>
    </row>
    <row r="4" spans="1:8" ht="27.75" customHeight="1" x14ac:dyDescent="0.25">
      <c r="A4" s="12"/>
      <c r="B4" s="14" t="s">
        <v>1</v>
      </c>
      <c r="C4" s="15" t="s">
        <v>2</v>
      </c>
      <c r="D4" s="14" t="s">
        <v>3</v>
      </c>
      <c r="E4" s="15" t="s">
        <v>4</v>
      </c>
      <c r="F4" s="14" t="s">
        <v>5</v>
      </c>
      <c r="G4" s="56" t="s">
        <v>6</v>
      </c>
      <c r="H4" s="56"/>
    </row>
    <row r="5" spans="1:8" ht="18" customHeight="1" x14ac:dyDescent="0.25">
      <c r="A5" s="12"/>
      <c r="B5" s="16" t="s">
        <v>7</v>
      </c>
      <c r="C5" s="17" t="s">
        <v>8</v>
      </c>
      <c r="D5" s="16" t="s">
        <v>9</v>
      </c>
      <c r="E5" s="17" t="s">
        <v>10</v>
      </c>
      <c r="F5" s="16" t="s">
        <v>11</v>
      </c>
      <c r="G5" s="57" t="str">
        <f ca="1">TEXT(TODAY(),"DD.MM.AAAA")</f>
        <v>11.08.2026</v>
      </c>
      <c r="H5" s="57"/>
    </row>
    <row r="6" spans="1:8" ht="19.5" customHeight="1" x14ac:dyDescent="0.25">
      <c r="A6" s="12"/>
      <c r="B6" s="18" t="s">
        <v>12</v>
      </c>
      <c r="C6" s="18" t="s">
        <v>13</v>
      </c>
      <c r="D6" s="18" t="s">
        <v>14</v>
      </c>
      <c r="E6" s="18" t="s">
        <v>15</v>
      </c>
      <c r="F6" s="18" t="s">
        <v>16</v>
      </c>
      <c r="G6" s="18" t="s">
        <v>17</v>
      </c>
    </row>
    <row r="7" spans="1:8" ht="31.5" customHeight="1" x14ac:dyDescent="0.25">
      <c r="B7" s="19">
        <f>Kostenplan!F68</f>
        <v>1344800</v>
      </c>
      <c r="C7" s="19">
        <f>Kostenplan!G68</f>
        <v>1225800</v>
      </c>
      <c r="D7" s="19">
        <f>Kostenplan!H68</f>
        <v>777100</v>
      </c>
      <c r="E7" s="19">
        <f>Kostenplan!F68-Kostenplan!G68</f>
        <v>119000</v>
      </c>
      <c r="F7" s="20">
        <f>IFERROR(Kostenplan!G68/Kostenplan!F68,0)</f>
        <v>0.91151100535395602</v>
      </c>
      <c r="G7" s="19">
        <f>Kostenplan!I68</f>
        <v>58500</v>
      </c>
    </row>
    <row r="9" spans="1:8" ht="6" customHeight="1" x14ac:dyDescent="0.25"/>
    <row r="10" spans="1:8" ht="25.5" customHeight="1" x14ac:dyDescent="0.25">
      <c r="B10" s="58" t="s">
        <v>18</v>
      </c>
      <c r="C10" s="58"/>
      <c r="D10" s="58"/>
      <c r="E10" s="58"/>
      <c r="F10" s="58"/>
      <c r="G10" s="58"/>
      <c r="H10" s="58"/>
    </row>
    <row r="11" spans="1:8" ht="21.75" customHeight="1" x14ac:dyDescent="0.25">
      <c r="B11" s="21" t="s">
        <v>19</v>
      </c>
      <c r="C11" s="21" t="s">
        <v>20</v>
      </c>
      <c r="D11" s="21" t="s">
        <v>21</v>
      </c>
      <c r="E11" s="21" t="s">
        <v>22</v>
      </c>
      <c r="F11" s="21" t="s">
        <v>23</v>
      </c>
      <c r="G11" s="21" t="s">
        <v>24</v>
      </c>
      <c r="H11" s="21" t="s">
        <v>25</v>
      </c>
    </row>
    <row r="12" spans="1:8" ht="19.5" customHeight="1" x14ac:dyDescent="0.25">
      <c r="B12" s="22" t="s">
        <v>26</v>
      </c>
      <c r="C12" s="23" t="s">
        <v>27</v>
      </c>
      <c r="D12" s="24">
        <f>Kostenplan!F11</f>
        <v>356800</v>
      </c>
      <c r="E12" s="24">
        <f>Kostenplan!G11</f>
        <v>356800</v>
      </c>
      <c r="F12" s="24">
        <f>Kostenplan!H11</f>
        <v>356800</v>
      </c>
      <c r="G12" s="24">
        <f t="shared" ref="G12:G19" si="0">F12-D12</f>
        <v>0</v>
      </c>
      <c r="H12" s="25" t="str">
        <f t="shared" ref="H12:H19" si="1">IFERROR(IF(E12=0,"Offen",IF(E12&gt;=D12,"Abgeschlossen","Laufend")),"Offen")</f>
        <v>Abgeschlossen</v>
      </c>
    </row>
    <row r="13" spans="1:8" ht="19.5" customHeight="1" x14ac:dyDescent="0.25">
      <c r="B13" s="26" t="s">
        <v>28</v>
      </c>
      <c r="C13" s="27" t="s">
        <v>29</v>
      </c>
      <c r="D13" s="28">
        <f>Kostenplan!F18</f>
        <v>31500</v>
      </c>
      <c r="E13" s="28">
        <f>Kostenplan!G18</f>
        <v>31500</v>
      </c>
      <c r="F13" s="28">
        <f>Kostenplan!H18</f>
        <v>29900</v>
      </c>
      <c r="G13" s="28">
        <f t="shared" si="0"/>
        <v>-1600</v>
      </c>
      <c r="H13" s="29" t="str">
        <f t="shared" si="1"/>
        <v>Abgeschlossen</v>
      </c>
    </row>
    <row r="14" spans="1:8" ht="19.5" customHeight="1" x14ac:dyDescent="0.25">
      <c r="B14" s="22" t="s">
        <v>30</v>
      </c>
      <c r="C14" s="23" t="s">
        <v>31</v>
      </c>
      <c r="D14" s="24">
        <f>Kostenplan!F29</f>
        <v>551000</v>
      </c>
      <c r="E14" s="24">
        <f>Kostenplan!G29</f>
        <v>509000</v>
      </c>
      <c r="F14" s="24">
        <f>Kostenplan!H29</f>
        <v>250000</v>
      </c>
      <c r="G14" s="24">
        <f t="shared" si="0"/>
        <v>-301000</v>
      </c>
      <c r="H14" s="25" t="str">
        <f t="shared" si="1"/>
        <v>Laufend</v>
      </c>
    </row>
    <row r="15" spans="1:8" ht="19.5" customHeight="1" x14ac:dyDescent="0.25">
      <c r="B15" s="26" t="s">
        <v>32</v>
      </c>
      <c r="C15" s="27" t="s">
        <v>33</v>
      </c>
      <c r="D15" s="28">
        <f>Kostenplan!F38</f>
        <v>179000</v>
      </c>
      <c r="E15" s="28">
        <f>Kostenplan!G38</f>
        <v>134000</v>
      </c>
      <c r="F15" s="28">
        <f>Kostenplan!H38</f>
        <v>49500</v>
      </c>
      <c r="G15" s="28">
        <f t="shared" si="0"/>
        <v>-129500</v>
      </c>
      <c r="H15" s="29" t="str">
        <f t="shared" si="1"/>
        <v>Laufend</v>
      </c>
    </row>
    <row r="16" spans="1:8" ht="19.5" customHeight="1" x14ac:dyDescent="0.25">
      <c r="B16" s="22" t="s">
        <v>34</v>
      </c>
      <c r="C16" s="23" t="s">
        <v>35</v>
      </c>
      <c r="D16" s="24">
        <f>Kostenplan!F45</f>
        <v>55500</v>
      </c>
      <c r="E16" s="24">
        <f>Kostenplan!G45</f>
        <v>36000</v>
      </c>
      <c r="F16" s="24">
        <f>Kostenplan!H45</f>
        <v>12000</v>
      </c>
      <c r="G16" s="24">
        <f t="shared" si="0"/>
        <v>-43500</v>
      </c>
      <c r="H16" s="25" t="str">
        <f t="shared" si="1"/>
        <v>Laufend</v>
      </c>
    </row>
    <row r="17" spans="2:8" ht="19.5" customHeight="1" x14ac:dyDescent="0.25">
      <c r="B17" s="26" t="s">
        <v>36</v>
      </c>
      <c r="C17" s="27" t="s">
        <v>37</v>
      </c>
      <c r="D17" s="28">
        <f>Kostenplan!F51</f>
        <v>34500</v>
      </c>
      <c r="E17" s="28">
        <f>Kostenplan!G51</f>
        <v>22000</v>
      </c>
      <c r="F17" s="28">
        <f>Kostenplan!H51</f>
        <v>0</v>
      </c>
      <c r="G17" s="28">
        <f t="shared" si="0"/>
        <v>-34500</v>
      </c>
      <c r="H17" s="29" t="str">
        <f t="shared" si="1"/>
        <v>Laufend</v>
      </c>
    </row>
    <row r="18" spans="2:8" ht="19.5" customHeight="1" x14ac:dyDescent="0.25">
      <c r="B18" s="22" t="s">
        <v>38</v>
      </c>
      <c r="C18" s="23" t="s">
        <v>39</v>
      </c>
      <c r="D18" s="24">
        <f>Kostenplan!F60</f>
        <v>125800</v>
      </c>
      <c r="E18" s="24">
        <f>Kostenplan!G60</f>
        <v>125800</v>
      </c>
      <c r="F18" s="24">
        <f>Kostenplan!H60</f>
        <v>69800</v>
      </c>
      <c r="G18" s="24">
        <f t="shared" si="0"/>
        <v>-56000</v>
      </c>
      <c r="H18" s="25" t="str">
        <f t="shared" si="1"/>
        <v>Abgeschlossen</v>
      </c>
    </row>
    <row r="19" spans="2:8" ht="19.5" customHeight="1" x14ac:dyDescent="0.25">
      <c r="B19" s="26" t="s">
        <v>40</v>
      </c>
      <c r="C19" s="27" t="s">
        <v>41</v>
      </c>
      <c r="D19" s="28">
        <f>Kostenplan!F65</f>
        <v>10700</v>
      </c>
      <c r="E19" s="28">
        <f>Kostenplan!G65</f>
        <v>10700</v>
      </c>
      <c r="F19" s="28">
        <f>Kostenplan!H65</f>
        <v>9100</v>
      </c>
      <c r="G19" s="28">
        <f t="shared" si="0"/>
        <v>-1600</v>
      </c>
      <c r="H19" s="29" t="str">
        <f t="shared" si="1"/>
        <v>Abgeschlossen</v>
      </c>
    </row>
    <row r="20" spans="2:8" ht="24" customHeight="1" x14ac:dyDescent="0.25">
      <c r="B20" s="9" t="s">
        <v>42</v>
      </c>
      <c r="C20" s="9"/>
      <c r="D20" s="30">
        <f>SUM(D12:D19)</f>
        <v>1344800</v>
      </c>
      <c r="E20" s="30">
        <f>SUM(E12:E19)</f>
        <v>1225800</v>
      </c>
      <c r="F20" s="30">
        <f>SUM(F12:F19)</f>
        <v>777100</v>
      </c>
      <c r="G20" s="30">
        <f>SUM(G12:G19)</f>
        <v>-567700</v>
      </c>
      <c r="H20" s="30"/>
    </row>
    <row r="22" spans="2:8" ht="13.5" customHeight="1" x14ac:dyDescent="0.25">
      <c r="B22" s="8" t="s">
        <v>43</v>
      </c>
      <c r="C22" s="8"/>
      <c r="D22" s="8"/>
      <c r="E22" s="8"/>
      <c r="F22" s="8"/>
      <c r="G22" s="8"/>
      <c r="H22" s="8"/>
    </row>
  </sheetData>
  <mergeCells count="8">
    <mergeCell ref="B22:H22"/>
    <mergeCell ref="B2:H2"/>
    <mergeCell ref="B3:H3"/>
    <mergeCell ref="G4:H4"/>
    <mergeCell ref="G5:H5"/>
    <mergeCell ref="B10:H10"/>
    <mergeCell ref="A2:A6"/>
    <mergeCell ref="B20:C20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0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8.7109375" defaultRowHeight="15" x14ac:dyDescent="0.25"/>
  <cols>
    <col min="1" max="1" width="2" customWidth="1"/>
    <col min="2" max="2" width="8" customWidth="1"/>
    <col min="3" max="3" width="10" customWidth="1"/>
    <col min="4" max="4" width="34" customWidth="1"/>
    <col min="5" max="5" width="12" customWidth="1"/>
    <col min="6" max="10" width="16" customWidth="1"/>
    <col min="11" max="11" width="20" customWidth="1"/>
    <col min="12" max="12" width="3" customWidth="1"/>
  </cols>
  <sheetData>
    <row r="1" spans="1:11" ht="7.5" customHeight="1" x14ac:dyDescent="0.25"/>
    <row r="2" spans="1:11" ht="39.75" customHeight="1" x14ac:dyDescent="0.25">
      <c r="A2" s="12"/>
      <c r="B2" s="7" t="s">
        <v>44</v>
      </c>
      <c r="C2" s="7"/>
      <c r="D2" s="7"/>
      <c r="E2" s="7"/>
      <c r="F2" s="7"/>
      <c r="G2" s="7"/>
      <c r="H2" s="7"/>
      <c r="I2" s="7"/>
      <c r="J2" s="7"/>
      <c r="K2" s="7"/>
    </row>
    <row r="3" spans="1:11" ht="18" customHeight="1" x14ac:dyDescent="0.25">
      <c r="A3" s="12"/>
      <c r="B3" s="6" t="s">
        <v>45</v>
      </c>
      <c r="C3" s="6"/>
      <c r="D3" s="6"/>
      <c r="E3" s="6"/>
      <c r="F3" s="6"/>
      <c r="G3" s="6"/>
      <c r="H3" s="6"/>
      <c r="I3" s="6"/>
      <c r="J3" s="6"/>
      <c r="K3" s="6"/>
    </row>
    <row r="4" spans="1:11" ht="9.75" customHeight="1" x14ac:dyDescent="0.25">
      <c r="A4" s="12"/>
    </row>
    <row r="5" spans="1:11" ht="33.75" customHeight="1" x14ac:dyDescent="0.25">
      <c r="A5" s="12"/>
      <c r="B5" s="31" t="s">
        <v>46</v>
      </c>
      <c r="C5" s="31" t="s">
        <v>19</v>
      </c>
      <c r="D5" s="31" t="s">
        <v>47</v>
      </c>
      <c r="E5" s="31" t="s">
        <v>48</v>
      </c>
      <c r="F5" s="31" t="s">
        <v>49</v>
      </c>
      <c r="G5" s="31" t="s">
        <v>50</v>
      </c>
      <c r="H5" s="31" t="s">
        <v>23</v>
      </c>
      <c r="I5" s="31" t="s">
        <v>51</v>
      </c>
      <c r="J5" s="31" t="s">
        <v>52</v>
      </c>
      <c r="K5" s="31" t="s">
        <v>53</v>
      </c>
    </row>
    <row r="6" spans="1:11" ht="24" customHeight="1" x14ac:dyDescent="0.25">
      <c r="B6" s="5" t="s">
        <v>54</v>
      </c>
      <c r="C6" s="5"/>
      <c r="D6" s="5"/>
      <c r="E6" s="33"/>
      <c r="F6" s="33"/>
      <c r="G6" s="33"/>
      <c r="H6" s="33"/>
      <c r="I6" s="33"/>
      <c r="J6" s="33"/>
      <c r="K6" s="33"/>
    </row>
    <row r="7" spans="1:11" ht="18" customHeight="1" x14ac:dyDescent="0.25">
      <c r="B7" s="22" t="s">
        <v>55</v>
      </c>
      <c r="C7" s="34" t="s">
        <v>56</v>
      </c>
      <c r="D7" s="23" t="s">
        <v>57</v>
      </c>
      <c r="E7" s="25" t="s">
        <v>58</v>
      </c>
      <c r="F7" s="35">
        <v>320000</v>
      </c>
      <c r="G7" s="24">
        <v>320000</v>
      </c>
      <c r="H7" s="24">
        <v>320000</v>
      </c>
      <c r="I7" s="24">
        <v>0</v>
      </c>
      <c r="J7" s="36">
        <f>IFERROR(G7/F7-1,0)</f>
        <v>0</v>
      </c>
      <c r="K7" s="23" t="s">
        <v>59</v>
      </c>
    </row>
    <row r="8" spans="1:11" ht="18" customHeight="1" x14ac:dyDescent="0.25">
      <c r="B8" s="26" t="s">
        <v>60</v>
      </c>
      <c r="C8" s="37" t="s">
        <v>61</v>
      </c>
      <c r="D8" s="27" t="s">
        <v>62</v>
      </c>
      <c r="E8" s="29" t="s">
        <v>58</v>
      </c>
      <c r="F8" s="35">
        <v>20800</v>
      </c>
      <c r="G8" s="28">
        <v>20800</v>
      </c>
      <c r="H8" s="28">
        <v>20800</v>
      </c>
      <c r="I8" s="28">
        <v>0</v>
      </c>
      <c r="J8" s="38">
        <f>IFERROR(G8/F8-1,0)</f>
        <v>0</v>
      </c>
      <c r="K8" s="27" t="s">
        <v>63</v>
      </c>
    </row>
    <row r="9" spans="1:11" ht="18" customHeight="1" x14ac:dyDescent="0.25">
      <c r="B9" s="22" t="s">
        <v>64</v>
      </c>
      <c r="C9" s="34" t="s">
        <v>61</v>
      </c>
      <c r="D9" s="23" t="s">
        <v>65</v>
      </c>
      <c r="E9" s="25" t="s">
        <v>58</v>
      </c>
      <c r="F9" s="35">
        <v>6400</v>
      </c>
      <c r="G9" s="24">
        <v>6400</v>
      </c>
      <c r="H9" s="24">
        <v>6400</v>
      </c>
      <c r="I9" s="24">
        <v>0</v>
      </c>
      <c r="J9" s="36">
        <f>IFERROR(G9/F9-1,0)</f>
        <v>0</v>
      </c>
      <c r="K9" s="23" t="s">
        <v>66</v>
      </c>
    </row>
    <row r="10" spans="1:11" ht="18" customHeight="1" x14ac:dyDescent="0.25">
      <c r="B10" s="26" t="s">
        <v>67</v>
      </c>
      <c r="C10" s="37" t="s">
        <v>61</v>
      </c>
      <c r="D10" s="27" t="s">
        <v>68</v>
      </c>
      <c r="E10" s="29" t="s">
        <v>58</v>
      </c>
      <c r="F10" s="35">
        <v>9600</v>
      </c>
      <c r="G10" s="28">
        <v>9600</v>
      </c>
      <c r="H10" s="28">
        <v>9600</v>
      </c>
      <c r="I10" s="28">
        <v>0</v>
      </c>
      <c r="J10" s="38">
        <f>IFERROR(G10/F10-1,0)</f>
        <v>0</v>
      </c>
      <c r="K10" s="27" t="s">
        <v>69</v>
      </c>
    </row>
    <row r="11" spans="1:11" ht="21.75" customHeight="1" x14ac:dyDescent="0.25">
      <c r="B11" s="4" t="s">
        <v>70</v>
      </c>
      <c r="C11" s="4"/>
      <c r="D11" s="4"/>
      <c r="E11" s="39"/>
      <c r="F11" s="40">
        <f>SUM(F7:F10)</f>
        <v>356800</v>
      </c>
      <c r="G11" s="40">
        <f>SUM(G7:G10)</f>
        <v>356800</v>
      </c>
      <c r="H11" s="40">
        <f>SUM(H7:H10)</f>
        <v>356800</v>
      </c>
      <c r="I11" s="40">
        <f>SUM(I7:I10)</f>
        <v>0</v>
      </c>
      <c r="J11" s="41">
        <f>IFERROR(G11/F11-1,0)</f>
        <v>0</v>
      </c>
      <c r="K11" s="42"/>
    </row>
    <row r="13" spans="1:11" ht="24" customHeight="1" x14ac:dyDescent="0.25">
      <c r="B13" s="5" t="s">
        <v>71</v>
      </c>
      <c r="C13" s="5"/>
      <c r="D13" s="5"/>
      <c r="E13" s="33"/>
      <c r="F13" s="33"/>
      <c r="G13" s="33"/>
      <c r="H13" s="33"/>
      <c r="I13" s="33"/>
      <c r="J13" s="33"/>
      <c r="K13" s="33"/>
    </row>
    <row r="14" spans="1:11" ht="18" customHeight="1" x14ac:dyDescent="0.25">
      <c r="B14" s="22" t="s">
        <v>72</v>
      </c>
      <c r="C14" s="34" t="s">
        <v>73</v>
      </c>
      <c r="D14" s="23" t="s">
        <v>74</v>
      </c>
      <c r="E14" s="25" t="s">
        <v>58</v>
      </c>
      <c r="F14" s="35">
        <v>18000</v>
      </c>
      <c r="G14" s="24">
        <v>18000</v>
      </c>
      <c r="H14" s="24">
        <v>18000</v>
      </c>
      <c r="I14" s="24">
        <v>1500</v>
      </c>
      <c r="J14" s="36">
        <f>IFERROR(G14/F14-1,0)</f>
        <v>0</v>
      </c>
      <c r="K14" s="23" t="s">
        <v>75</v>
      </c>
    </row>
    <row r="15" spans="1:11" ht="18" customHeight="1" x14ac:dyDescent="0.25">
      <c r="B15" s="26" t="s">
        <v>76</v>
      </c>
      <c r="C15" s="37" t="s">
        <v>77</v>
      </c>
      <c r="D15" s="27" t="s">
        <v>78</v>
      </c>
      <c r="E15" s="29" t="s">
        <v>58</v>
      </c>
      <c r="F15" s="35">
        <v>3500</v>
      </c>
      <c r="G15" s="28">
        <v>3500</v>
      </c>
      <c r="H15" s="28">
        <v>3500</v>
      </c>
      <c r="I15" s="28">
        <v>500</v>
      </c>
      <c r="J15" s="38">
        <f>IFERROR(G15/F15-1,0)</f>
        <v>0</v>
      </c>
      <c r="K15" s="27" t="s">
        <v>79</v>
      </c>
    </row>
    <row r="16" spans="1:11" ht="18" customHeight="1" x14ac:dyDescent="0.25">
      <c r="B16" s="22" t="s">
        <v>80</v>
      </c>
      <c r="C16" s="34" t="s">
        <v>81</v>
      </c>
      <c r="D16" s="23" t="s">
        <v>82</v>
      </c>
      <c r="E16" s="25" t="s">
        <v>58</v>
      </c>
      <c r="F16" s="35">
        <v>4800</v>
      </c>
      <c r="G16" s="24">
        <v>4800</v>
      </c>
      <c r="H16" s="24">
        <v>4800</v>
      </c>
      <c r="I16" s="24">
        <v>1000</v>
      </c>
      <c r="J16" s="36">
        <f>IFERROR(G16/F16-1,0)</f>
        <v>0</v>
      </c>
      <c r="K16" s="23" t="s">
        <v>83</v>
      </c>
    </row>
    <row r="17" spans="2:11" ht="18" customHeight="1" x14ac:dyDescent="0.25">
      <c r="B17" s="26" t="s">
        <v>84</v>
      </c>
      <c r="C17" s="37" t="s">
        <v>85</v>
      </c>
      <c r="D17" s="27" t="s">
        <v>86</v>
      </c>
      <c r="E17" s="29" t="s">
        <v>58</v>
      </c>
      <c r="F17" s="35">
        <v>5200</v>
      </c>
      <c r="G17" s="28">
        <v>5200</v>
      </c>
      <c r="H17" s="28">
        <v>3600</v>
      </c>
      <c r="I17" s="28">
        <v>0</v>
      </c>
      <c r="J17" s="38">
        <f>IFERROR(G17/F17-1,0)</f>
        <v>0</v>
      </c>
      <c r="K17" s="27" t="s">
        <v>87</v>
      </c>
    </row>
    <row r="18" spans="2:11" ht="21.75" customHeight="1" x14ac:dyDescent="0.25">
      <c r="B18" s="4" t="s">
        <v>88</v>
      </c>
      <c r="C18" s="4"/>
      <c r="D18" s="4"/>
      <c r="E18" s="39"/>
      <c r="F18" s="40">
        <f>SUM(F14:F17)</f>
        <v>31500</v>
      </c>
      <c r="G18" s="40">
        <f>SUM(G14:G17)</f>
        <v>31500</v>
      </c>
      <c r="H18" s="40">
        <f>SUM(H14:H17)</f>
        <v>29900</v>
      </c>
      <c r="I18" s="40">
        <f>SUM(I14:I17)</f>
        <v>3000</v>
      </c>
      <c r="J18" s="41">
        <f>IFERROR(G18/F18-1,0)</f>
        <v>0</v>
      </c>
      <c r="K18" s="42"/>
    </row>
    <row r="20" spans="2:11" ht="24" customHeight="1" x14ac:dyDescent="0.25">
      <c r="B20" s="5" t="s">
        <v>89</v>
      </c>
      <c r="C20" s="5"/>
      <c r="D20" s="5"/>
      <c r="E20" s="33"/>
      <c r="F20" s="33"/>
      <c r="G20" s="33"/>
      <c r="H20" s="33"/>
      <c r="I20" s="33"/>
      <c r="J20" s="33"/>
      <c r="K20" s="33"/>
    </row>
    <row r="21" spans="2:11" ht="18" customHeight="1" x14ac:dyDescent="0.25">
      <c r="B21" s="22" t="s">
        <v>90</v>
      </c>
      <c r="C21" s="34" t="s">
        <v>91</v>
      </c>
      <c r="D21" s="23" t="s">
        <v>92</v>
      </c>
      <c r="E21" s="25" t="s">
        <v>93</v>
      </c>
      <c r="F21" s="35">
        <v>87000</v>
      </c>
      <c r="G21" s="24">
        <v>87000</v>
      </c>
      <c r="H21" s="24">
        <v>87000</v>
      </c>
      <c r="I21" s="24">
        <v>5000</v>
      </c>
      <c r="J21" s="36">
        <f t="shared" ref="J21:J29" si="0">IFERROR(G21/F21-1,0)</f>
        <v>0</v>
      </c>
      <c r="K21" s="23" t="s">
        <v>94</v>
      </c>
    </row>
    <row r="22" spans="2:11" ht="18" customHeight="1" x14ac:dyDescent="0.25">
      <c r="B22" s="26" t="s">
        <v>95</v>
      </c>
      <c r="C22" s="37" t="s">
        <v>96</v>
      </c>
      <c r="D22" s="27" t="s">
        <v>97</v>
      </c>
      <c r="E22" s="29" t="s">
        <v>93</v>
      </c>
      <c r="F22" s="35">
        <v>142000</v>
      </c>
      <c r="G22" s="28">
        <v>142000</v>
      </c>
      <c r="H22" s="28">
        <v>98000</v>
      </c>
      <c r="I22" s="28">
        <v>8000</v>
      </c>
      <c r="J22" s="38">
        <f t="shared" si="0"/>
        <v>0</v>
      </c>
      <c r="K22" s="27" t="s">
        <v>94</v>
      </c>
    </row>
    <row r="23" spans="2:11" ht="18" customHeight="1" x14ac:dyDescent="0.25">
      <c r="B23" s="22" t="s">
        <v>98</v>
      </c>
      <c r="C23" s="34" t="s">
        <v>99</v>
      </c>
      <c r="D23" s="23" t="s">
        <v>100</v>
      </c>
      <c r="E23" s="25" t="s">
        <v>93</v>
      </c>
      <c r="F23" s="35">
        <v>54000</v>
      </c>
      <c r="G23" s="24">
        <v>54000</v>
      </c>
      <c r="H23" s="24">
        <v>20000</v>
      </c>
      <c r="I23" s="24">
        <v>3000</v>
      </c>
      <c r="J23" s="36">
        <f t="shared" si="0"/>
        <v>0</v>
      </c>
      <c r="K23" s="23" t="s">
        <v>101</v>
      </c>
    </row>
    <row r="24" spans="2:11" ht="18" customHeight="1" x14ac:dyDescent="0.25">
      <c r="B24" s="26" t="s">
        <v>102</v>
      </c>
      <c r="C24" s="37" t="s">
        <v>103</v>
      </c>
      <c r="D24" s="27" t="s">
        <v>104</v>
      </c>
      <c r="E24" s="29" t="s">
        <v>93</v>
      </c>
      <c r="F24" s="35">
        <v>96000</v>
      </c>
      <c r="G24" s="28">
        <v>96000</v>
      </c>
      <c r="H24" s="28">
        <v>45000</v>
      </c>
      <c r="I24" s="28">
        <v>6000</v>
      </c>
      <c r="J24" s="38">
        <f t="shared" si="0"/>
        <v>0</v>
      </c>
      <c r="K24" s="27" t="s">
        <v>94</v>
      </c>
    </row>
    <row r="25" spans="2:11" ht="18" customHeight="1" x14ac:dyDescent="0.25">
      <c r="B25" s="22" t="s">
        <v>105</v>
      </c>
      <c r="C25" s="34" t="s">
        <v>106</v>
      </c>
      <c r="D25" s="23" t="s">
        <v>107</v>
      </c>
      <c r="E25" s="25" t="s">
        <v>93</v>
      </c>
      <c r="F25" s="35">
        <v>68000</v>
      </c>
      <c r="G25" s="24">
        <v>68000</v>
      </c>
      <c r="H25" s="24">
        <v>0</v>
      </c>
      <c r="I25" s="24">
        <v>5000</v>
      </c>
      <c r="J25" s="36">
        <f t="shared" si="0"/>
        <v>0</v>
      </c>
      <c r="K25" s="23" t="s">
        <v>108</v>
      </c>
    </row>
    <row r="26" spans="2:11" ht="18" customHeight="1" x14ac:dyDescent="0.25">
      <c r="B26" s="26" t="s">
        <v>109</v>
      </c>
      <c r="C26" s="37" t="s">
        <v>110</v>
      </c>
      <c r="D26" s="27" t="s">
        <v>111</v>
      </c>
      <c r="E26" s="29" t="s">
        <v>112</v>
      </c>
      <c r="F26" s="35">
        <v>62000</v>
      </c>
      <c r="G26" s="28">
        <v>62000</v>
      </c>
      <c r="H26" s="28">
        <v>0</v>
      </c>
      <c r="I26" s="28">
        <v>4000</v>
      </c>
      <c r="J26" s="38">
        <f t="shared" si="0"/>
        <v>0</v>
      </c>
      <c r="K26" s="27" t="s">
        <v>113</v>
      </c>
    </row>
    <row r="27" spans="2:11" ht="18" customHeight="1" x14ac:dyDescent="0.25">
      <c r="B27" s="22" t="s">
        <v>114</v>
      </c>
      <c r="C27" s="34" t="s">
        <v>115</v>
      </c>
      <c r="D27" s="23" t="s">
        <v>116</v>
      </c>
      <c r="E27" s="25" t="s">
        <v>112</v>
      </c>
      <c r="F27" s="35">
        <v>18000</v>
      </c>
      <c r="G27" s="24">
        <v>0</v>
      </c>
      <c r="H27" s="24">
        <v>0</v>
      </c>
      <c r="I27" s="24">
        <v>1500</v>
      </c>
      <c r="J27" s="36">
        <f t="shared" si="0"/>
        <v>-1</v>
      </c>
      <c r="K27" s="23" t="s">
        <v>117</v>
      </c>
    </row>
    <row r="28" spans="2:11" ht="18" customHeight="1" x14ac:dyDescent="0.25">
      <c r="B28" s="26" t="s">
        <v>118</v>
      </c>
      <c r="C28" s="37" t="s">
        <v>119</v>
      </c>
      <c r="D28" s="27" t="s">
        <v>120</v>
      </c>
      <c r="E28" s="29" t="s">
        <v>93</v>
      </c>
      <c r="F28" s="35">
        <v>24000</v>
      </c>
      <c r="G28" s="28">
        <v>0</v>
      </c>
      <c r="H28" s="28">
        <v>0</v>
      </c>
      <c r="I28" s="28">
        <v>2000</v>
      </c>
      <c r="J28" s="38">
        <f t="shared" si="0"/>
        <v>-1</v>
      </c>
      <c r="K28" s="27" t="s">
        <v>121</v>
      </c>
    </row>
    <row r="29" spans="2:11" ht="21.75" customHeight="1" x14ac:dyDescent="0.25">
      <c r="B29" s="4" t="s">
        <v>122</v>
      </c>
      <c r="C29" s="4"/>
      <c r="D29" s="4"/>
      <c r="E29" s="39"/>
      <c r="F29" s="40">
        <f>SUM(F21:F28)</f>
        <v>551000</v>
      </c>
      <c r="G29" s="40">
        <f>SUM(G21:G28)</f>
        <v>509000</v>
      </c>
      <c r="H29" s="40">
        <f>SUM(H21:H28)</f>
        <v>250000</v>
      </c>
      <c r="I29" s="40">
        <f>SUM(I21:I28)</f>
        <v>34500</v>
      </c>
      <c r="J29" s="41">
        <f t="shared" si="0"/>
        <v>-7.622504537205077E-2</v>
      </c>
      <c r="K29" s="42"/>
    </row>
    <row r="31" spans="2:11" ht="24" customHeight="1" x14ac:dyDescent="0.25">
      <c r="B31" s="5" t="s">
        <v>123</v>
      </c>
      <c r="C31" s="5"/>
      <c r="D31" s="5"/>
      <c r="E31" s="33"/>
      <c r="F31" s="33"/>
      <c r="G31" s="33"/>
      <c r="H31" s="33"/>
      <c r="I31" s="33"/>
      <c r="J31" s="33"/>
      <c r="K31" s="33"/>
    </row>
    <row r="32" spans="2:11" ht="18" customHeight="1" x14ac:dyDescent="0.25">
      <c r="B32" s="22" t="s">
        <v>124</v>
      </c>
      <c r="C32" s="34" t="s">
        <v>125</v>
      </c>
      <c r="D32" s="23" t="s">
        <v>126</v>
      </c>
      <c r="E32" s="25" t="s">
        <v>58</v>
      </c>
      <c r="F32" s="35">
        <v>28000</v>
      </c>
      <c r="G32" s="24">
        <v>28000</v>
      </c>
      <c r="H32" s="24">
        <v>28000</v>
      </c>
      <c r="I32" s="24">
        <v>2000</v>
      </c>
      <c r="J32" s="36">
        <f t="shared" ref="J32:J38" si="1">IFERROR(G32/F32-1,0)</f>
        <v>0</v>
      </c>
      <c r="K32" s="23" t="s">
        <v>127</v>
      </c>
    </row>
    <row r="33" spans="2:11" ht="18" customHeight="1" x14ac:dyDescent="0.25">
      <c r="B33" s="26" t="s">
        <v>128</v>
      </c>
      <c r="C33" s="37" t="s">
        <v>129</v>
      </c>
      <c r="D33" s="27" t="s">
        <v>130</v>
      </c>
      <c r="E33" s="29" t="s">
        <v>58</v>
      </c>
      <c r="F33" s="35">
        <v>14000</v>
      </c>
      <c r="G33" s="28">
        <v>14000</v>
      </c>
      <c r="H33" s="28">
        <v>9500</v>
      </c>
      <c r="I33" s="28">
        <v>1000</v>
      </c>
      <c r="J33" s="38">
        <f t="shared" si="1"/>
        <v>0</v>
      </c>
      <c r="K33" s="27" t="s">
        <v>127</v>
      </c>
    </row>
    <row r="34" spans="2:11" ht="18" customHeight="1" x14ac:dyDescent="0.25">
      <c r="B34" s="22" t="s">
        <v>131</v>
      </c>
      <c r="C34" s="34" t="s">
        <v>132</v>
      </c>
      <c r="D34" s="23" t="s">
        <v>133</v>
      </c>
      <c r="E34" s="25" t="s">
        <v>58</v>
      </c>
      <c r="F34" s="35">
        <v>32000</v>
      </c>
      <c r="G34" s="24">
        <v>32000</v>
      </c>
      <c r="H34" s="24">
        <v>0</v>
      </c>
      <c r="I34" s="24">
        <v>3000</v>
      </c>
      <c r="J34" s="36">
        <f t="shared" si="1"/>
        <v>0</v>
      </c>
      <c r="K34" s="23" t="s">
        <v>134</v>
      </c>
    </row>
    <row r="35" spans="2:11" ht="18" customHeight="1" x14ac:dyDescent="0.25">
      <c r="B35" s="26" t="s">
        <v>135</v>
      </c>
      <c r="C35" s="37" t="s">
        <v>136</v>
      </c>
      <c r="D35" s="27" t="s">
        <v>137</v>
      </c>
      <c r="E35" s="29" t="s">
        <v>58</v>
      </c>
      <c r="F35" s="35">
        <v>22000</v>
      </c>
      <c r="G35" s="28">
        <v>22000</v>
      </c>
      <c r="H35" s="28">
        <v>0</v>
      </c>
      <c r="I35" s="28">
        <v>2000</v>
      </c>
      <c r="J35" s="38">
        <f t="shared" si="1"/>
        <v>0</v>
      </c>
      <c r="K35" s="27" t="s">
        <v>138</v>
      </c>
    </row>
    <row r="36" spans="2:11" ht="18" customHeight="1" x14ac:dyDescent="0.25">
      <c r="B36" s="22" t="s">
        <v>139</v>
      </c>
      <c r="C36" s="34" t="s">
        <v>140</v>
      </c>
      <c r="D36" s="23" t="s">
        <v>141</v>
      </c>
      <c r="E36" s="25" t="s">
        <v>58</v>
      </c>
      <c r="F36" s="35">
        <v>38000</v>
      </c>
      <c r="G36" s="24">
        <v>38000</v>
      </c>
      <c r="H36" s="24">
        <v>12000</v>
      </c>
      <c r="I36" s="24">
        <v>3000</v>
      </c>
      <c r="J36" s="36">
        <f t="shared" si="1"/>
        <v>0</v>
      </c>
      <c r="K36" s="23" t="s">
        <v>142</v>
      </c>
    </row>
    <row r="37" spans="2:11" ht="18" customHeight="1" x14ac:dyDescent="0.25">
      <c r="B37" s="26" t="s">
        <v>143</v>
      </c>
      <c r="C37" s="37" t="s">
        <v>144</v>
      </c>
      <c r="D37" s="27" t="s">
        <v>145</v>
      </c>
      <c r="E37" s="29" t="s">
        <v>58</v>
      </c>
      <c r="F37" s="35">
        <v>45000</v>
      </c>
      <c r="G37" s="28">
        <v>0</v>
      </c>
      <c r="H37" s="28">
        <v>0</v>
      </c>
      <c r="I37" s="28">
        <v>4000</v>
      </c>
      <c r="J37" s="38">
        <f t="shared" si="1"/>
        <v>-1</v>
      </c>
      <c r="K37" s="27" t="s">
        <v>117</v>
      </c>
    </row>
    <row r="38" spans="2:11" ht="21.75" customHeight="1" x14ac:dyDescent="0.25">
      <c r="B38" s="4" t="s">
        <v>146</v>
      </c>
      <c r="C38" s="4"/>
      <c r="D38" s="4"/>
      <c r="E38" s="39"/>
      <c r="F38" s="40">
        <f>SUM(F32:F37)</f>
        <v>179000</v>
      </c>
      <c r="G38" s="40">
        <f>SUM(G32:G37)</f>
        <v>134000</v>
      </c>
      <c r="H38" s="40">
        <f>SUM(H32:H37)</f>
        <v>49500</v>
      </c>
      <c r="I38" s="40">
        <f>SUM(I32:I37)</f>
        <v>15000</v>
      </c>
      <c r="J38" s="41">
        <f t="shared" si="1"/>
        <v>-0.25139664804469275</v>
      </c>
      <c r="K38" s="42"/>
    </row>
    <row r="40" spans="2:11" ht="24" customHeight="1" x14ac:dyDescent="0.25">
      <c r="B40" s="5" t="s">
        <v>147</v>
      </c>
      <c r="C40" s="5"/>
      <c r="D40" s="5"/>
      <c r="E40" s="33"/>
      <c r="F40" s="33"/>
      <c r="G40" s="33"/>
      <c r="H40" s="33"/>
      <c r="I40" s="33"/>
      <c r="J40" s="33"/>
      <c r="K40" s="33"/>
    </row>
    <row r="41" spans="2:11" ht="18" customHeight="1" x14ac:dyDescent="0.25">
      <c r="B41" s="22" t="s">
        <v>148</v>
      </c>
      <c r="C41" s="34" t="s">
        <v>149</v>
      </c>
      <c r="D41" s="23" t="s">
        <v>150</v>
      </c>
      <c r="E41" s="25" t="s">
        <v>151</v>
      </c>
      <c r="F41" s="35">
        <v>12000</v>
      </c>
      <c r="G41" s="24">
        <v>12000</v>
      </c>
      <c r="H41" s="24">
        <v>12000</v>
      </c>
      <c r="I41" s="24">
        <v>1000</v>
      </c>
      <c r="J41" s="36">
        <f>IFERROR(G41/F41-1,0)</f>
        <v>0</v>
      </c>
      <c r="K41" s="23" t="s">
        <v>152</v>
      </c>
    </row>
    <row r="42" spans="2:11" ht="18" customHeight="1" x14ac:dyDescent="0.25">
      <c r="B42" s="26" t="s">
        <v>153</v>
      </c>
      <c r="C42" s="37" t="s">
        <v>154</v>
      </c>
      <c r="D42" s="27" t="s">
        <v>155</v>
      </c>
      <c r="E42" s="29" t="s">
        <v>93</v>
      </c>
      <c r="F42" s="35">
        <v>24000</v>
      </c>
      <c r="G42" s="28">
        <v>24000</v>
      </c>
      <c r="H42" s="28">
        <v>0</v>
      </c>
      <c r="I42" s="28">
        <v>2000</v>
      </c>
      <c r="J42" s="38">
        <f>IFERROR(G42/F42-1,0)</f>
        <v>0</v>
      </c>
      <c r="K42" s="27" t="s">
        <v>156</v>
      </c>
    </row>
    <row r="43" spans="2:11" ht="18" customHeight="1" x14ac:dyDescent="0.25">
      <c r="B43" s="22" t="s">
        <v>157</v>
      </c>
      <c r="C43" s="34" t="s">
        <v>158</v>
      </c>
      <c r="D43" s="23" t="s">
        <v>159</v>
      </c>
      <c r="E43" s="25" t="s">
        <v>93</v>
      </c>
      <c r="F43" s="35">
        <v>11000</v>
      </c>
      <c r="G43" s="24">
        <v>0</v>
      </c>
      <c r="H43" s="24">
        <v>0</v>
      </c>
      <c r="I43" s="24">
        <v>500</v>
      </c>
      <c r="J43" s="36">
        <f>IFERROR(G43/F43-1,0)</f>
        <v>-1</v>
      </c>
      <c r="K43" s="23" t="s">
        <v>160</v>
      </c>
    </row>
    <row r="44" spans="2:11" ht="18" customHeight="1" x14ac:dyDescent="0.25">
      <c r="B44" s="26" t="s">
        <v>161</v>
      </c>
      <c r="C44" s="37" t="s">
        <v>162</v>
      </c>
      <c r="D44" s="27" t="s">
        <v>163</v>
      </c>
      <c r="E44" s="29" t="s">
        <v>58</v>
      </c>
      <c r="F44" s="35">
        <v>8500</v>
      </c>
      <c r="G44" s="28">
        <v>0</v>
      </c>
      <c r="H44" s="28">
        <v>0</v>
      </c>
      <c r="I44" s="28">
        <v>500</v>
      </c>
      <c r="J44" s="38">
        <f>IFERROR(G44/F44-1,0)</f>
        <v>-1</v>
      </c>
      <c r="K44" s="27" t="s">
        <v>164</v>
      </c>
    </row>
    <row r="45" spans="2:11" ht="21.75" customHeight="1" x14ac:dyDescent="0.25">
      <c r="B45" s="4" t="s">
        <v>165</v>
      </c>
      <c r="C45" s="4"/>
      <c r="D45" s="4"/>
      <c r="E45" s="39"/>
      <c r="F45" s="40">
        <f>SUM(F41:F44)</f>
        <v>55500</v>
      </c>
      <c r="G45" s="40">
        <f>SUM(G41:G44)</f>
        <v>36000</v>
      </c>
      <c r="H45" s="40">
        <f>SUM(H41:H44)</f>
        <v>12000</v>
      </c>
      <c r="I45" s="40">
        <f>SUM(I41:I44)</f>
        <v>4000</v>
      </c>
      <c r="J45" s="41">
        <f>IFERROR(G45/F45-1,0)</f>
        <v>-0.35135135135135132</v>
      </c>
      <c r="K45" s="42"/>
    </row>
    <row r="47" spans="2:11" ht="24" customHeight="1" x14ac:dyDescent="0.25">
      <c r="B47" s="5" t="s">
        <v>166</v>
      </c>
      <c r="C47" s="5"/>
      <c r="D47" s="5"/>
      <c r="E47" s="33"/>
      <c r="F47" s="33"/>
      <c r="G47" s="33"/>
      <c r="H47" s="33"/>
      <c r="I47" s="33"/>
      <c r="J47" s="33"/>
      <c r="K47" s="33"/>
    </row>
    <row r="48" spans="2:11" ht="18" customHeight="1" x14ac:dyDescent="0.25">
      <c r="B48" s="22" t="s">
        <v>167</v>
      </c>
      <c r="C48" s="34" t="s">
        <v>168</v>
      </c>
      <c r="D48" s="23" t="s">
        <v>169</v>
      </c>
      <c r="E48" s="25" t="s">
        <v>58</v>
      </c>
      <c r="F48" s="35">
        <v>22000</v>
      </c>
      <c r="G48" s="24">
        <v>22000</v>
      </c>
      <c r="H48" s="24">
        <v>0</v>
      </c>
      <c r="I48" s="24">
        <v>2000</v>
      </c>
      <c r="J48" s="36">
        <f>IFERROR(G48/F48-1,0)</f>
        <v>0</v>
      </c>
      <c r="K48" s="23" t="s">
        <v>170</v>
      </c>
    </row>
    <row r="49" spans="2:11" ht="18" customHeight="1" x14ac:dyDescent="0.25">
      <c r="B49" s="26" t="s">
        <v>171</v>
      </c>
      <c r="C49" s="37" t="s">
        <v>172</v>
      </c>
      <c r="D49" s="27" t="s">
        <v>173</v>
      </c>
      <c r="E49" s="29" t="s">
        <v>58</v>
      </c>
      <c r="F49" s="35">
        <v>4500</v>
      </c>
      <c r="G49" s="28">
        <v>0</v>
      </c>
      <c r="H49" s="28">
        <v>0</v>
      </c>
      <c r="I49" s="28">
        <v>0</v>
      </c>
      <c r="J49" s="38">
        <f>IFERROR(G49/F49-1,0)</f>
        <v>-1</v>
      </c>
      <c r="K49" s="27" t="s">
        <v>117</v>
      </c>
    </row>
    <row r="50" spans="2:11" ht="18" customHeight="1" x14ac:dyDescent="0.25">
      <c r="B50" s="22" t="s">
        <v>174</v>
      </c>
      <c r="C50" s="34" t="s">
        <v>175</v>
      </c>
      <c r="D50" s="23" t="s">
        <v>176</v>
      </c>
      <c r="E50" s="25" t="s">
        <v>58</v>
      </c>
      <c r="F50" s="35">
        <v>8000</v>
      </c>
      <c r="G50" s="24">
        <v>0</v>
      </c>
      <c r="H50" s="24">
        <v>0</v>
      </c>
      <c r="I50" s="24">
        <v>0</v>
      </c>
      <c r="J50" s="36">
        <f>IFERROR(G50/F50-1,0)</f>
        <v>-1</v>
      </c>
      <c r="K50" s="23" t="s">
        <v>177</v>
      </c>
    </row>
    <row r="51" spans="2:11" ht="21.75" customHeight="1" x14ac:dyDescent="0.25">
      <c r="B51" s="4" t="s">
        <v>178</v>
      </c>
      <c r="C51" s="4"/>
      <c r="D51" s="4"/>
      <c r="E51" s="39"/>
      <c r="F51" s="40">
        <f>SUM(F48:F50)</f>
        <v>34500</v>
      </c>
      <c r="G51" s="40">
        <f>SUM(G48:G50)</f>
        <v>22000</v>
      </c>
      <c r="H51" s="40">
        <f>SUM(H48:H50)</f>
        <v>0</v>
      </c>
      <c r="I51" s="40">
        <f>SUM(I48:I50)</f>
        <v>2000</v>
      </c>
      <c r="J51" s="41">
        <f>IFERROR(G51/F51-1,0)</f>
        <v>-0.3623188405797102</v>
      </c>
      <c r="K51" s="42"/>
    </row>
    <row r="53" spans="2:11" ht="24" customHeight="1" x14ac:dyDescent="0.25">
      <c r="B53" s="5" t="s">
        <v>179</v>
      </c>
      <c r="C53" s="5"/>
      <c r="D53" s="5"/>
      <c r="E53" s="33"/>
      <c r="F53" s="33"/>
      <c r="G53" s="33"/>
      <c r="H53" s="33"/>
      <c r="I53" s="33"/>
      <c r="J53" s="33"/>
      <c r="K53" s="33"/>
    </row>
    <row r="54" spans="2:11" ht="18" customHeight="1" x14ac:dyDescent="0.25">
      <c r="B54" s="22" t="s">
        <v>180</v>
      </c>
      <c r="C54" s="34" t="s">
        <v>181</v>
      </c>
      <c r="D54" s="23" t="s">
        <v>182</v>
      </c>
      <c r="E54" s="25" t="s">
        <v>58</v>
      </c>
      <c r="F54" s="35">
        <v>68000</v>
      </c>
      <c r="G54" s="24">
        <v>68000</v>
      </c>
      <c r="H54" s="24">
        <v>34000</v>
      </c>
      <c r="I54" s="24">
        <v>0</v>
      </c>
      <c r="J54" s="36">
        <f t="shared" ref="J54:J60" si="2">IFERROR(G54/F54-1,0)</f>
        <v>0</v>
      </c>
      <c r="K54" s="23" t="s">
        <v>183</v>
      </c>
    </row>
    <row r="55" spans="2:11" ht="18" customHeight="1" x14ac:dyDescent="0.25">
      <c r="B55" s="26" t="s">
        <v>184</v>
      </c>
      <c r="C55" s="37" t="s">
        <v>185</v>
      </c>
      <c r="D55" s="27" t="s">
        <v>186</v>
      </c>
      <c r="E55" s="29" t="s">
        <v>58</v>
      </c>
      <c r="F55" s="35">
        <v>18000</v>
      </c>
      <c r="G55" s="28">
        <v>18000</v>
      </c>
      <c r="H55" s="28">
        <v>9000</v>
      </c>
      <c r="I55" s="28">
        <v>0</v>
      </c>
      <c r="J55" s="38">
        <f t="shared" si="2"/>
        <v>0</v>
      </c>
      <c r="K55" s="27" t="s">
        <v>187</v>
      </c>
    </row>
    <row r="56" spans="2:11" ht="18" customHeight="1" x14ac:dyDescent="0.25">
      <c r="B56" s="22" t="s">
        <v>188</v>
      </c>
      <c r="C56" s="34" t="s">
        <v>189</v>
      </c>
      <c r="D56" s="23" t="s">
        <v>190</v>
      </c>
      <c r="E56" s="25" t="s">
        <v>58</v>
      </c>
      <c r="F56" s="35">
        <v>14000</v>
      </c>
      <c r="G56" s="24">
        <v>14000</v>
      </c>
      <c r="H56" s="24">
        <v>7000</v>
      </c>
      <c r="I56" s="24">
        <v>0</v>
      </c>
      <c r="J56" s="36">
        <f t="shared" si="2"/>
        <v>0</v>
      </c>
      <c r="K56" s="23" t="s">
        <v>191</v>
      </c>
    </row>
    <row r="57" spans="2:11" ht="18" customHeight="1" x14ac:dyDescent="0.25">
      <c r="B57" s="26" t="s">
        <v>192</v>
      </c>
      <c r="C57" s="37" t="s">
        <v>193</v>
      </c>
      <c r="D57" s="27" t="s">
        <v>194</v>
      </c>
      <c r="E57" s="29" t="s">
        <v>58</v>
      </c>
      <c r="F57" s="35">
        <v>5200</v>
      </c>
      <c r="G57" s="28">
        <v>5200</v>
      </c>
      <c r="H57" s="28">
        <v>5200</v>
      </c>
      <c r="I57" s="28">
        <v>0</v>
      </c>
      <c r="J57" s="38">
        <f t="shared" si="2"/>
        <v>0</v>
      </c>
      <c r="K57" s="27" t="s">
        <v>195</v>
      </c>
    </row>
    <row r="58" spans="2:11" ht="18" customHeight="1" x14ac:dyDescent="0.25">
      <c r="B58" s="22" t="s">
        <v>196</v>
      </c>
      <c r="C58" s="34" t="s">
        <v>197</v>
      </c>
      <c r="D58" s="23" t="s">
        <v>198</v>
      </c>
      <c r="E58" s="25" t="s">
        <v>58</v>
      </c>
      <c r="F58" s="35">
        <v>8600</v>
      </c>
      <c r="G58" s="24">
        <v>8600</v>
      </c>
      <c r="H58" s="24">
        <v>8600</v>
      </c>
      <c r="I58" s="24">
        <v>0</v>
      </c>
      <c r="J58" s="36">
        <f t="shared" si="2"/>
        <v>0</v>
      </c>
      <c r="K58" s="23" t="s">
        <v>199</v>
      </c>
    </row>
    <row r="59" spans="2:11" ht="18" customHeight="1" x14ac:dyDescent="0.25">
      <c r="B59" s="26" t="s">
        <v>200</v>
      </c>
      <c r="C59" s="37" t="s">
        <v>201</v>
      </c>
      <c r="D59" s="27" t="s">
        <v>202</v>
      </c>
      <c r="E59" s="29" t="s">
        <v>203</v>
      </c>
      <c r="F59" s="35">
        <v>12000</v>
      </c>
      <c r="G59" s="28">
        <v>12000</v>
      </c>
      <c r="H59" s="28">
        <v>6000</v>
      </c>
      <c r="I59" s="28">
        <v>0</v>
      </c>
      <c r="J59" s="38">
        <f t="shared" si="2"/>
        <v>0</v>
      </c>
      <c r="K59" s="27" t="s">
        <v>183</v>
      </c>
    </row>
    <row r="60" spans="2:11" ht="21.75" customHeight="1" x14ac:dyDescent="0.25">
      <c r="B60" s="4" t="s">
        <v>204</v>
      </c>
      <c r="C60" s="4"/>
      <c r="D60" s="4"/>
      <c r="E60" s="39"/>
      <c r="F60" s="40">
        <f>SUM(F54:F59)</f>
        <v>125800</v>
      </c>
      <c r="G60" s="40">
        <f>SUM(G54:G59)</f>
        <v>125800</v>
      </c>
      <c r="H60" s="40">
        <f>SUM(H54:H59)</f>
        <v>69800</v>
      </c>
      <c r="I60" s="40">
        <f>SUM(I54:I59)</f>
        <v>0</v>
      </c>
      <c r="J60" s="41">
        <f t="shared" si="2"/>
        <v>0</v>
      </c>
      <c r="K60" s="42"/>
    </row>
    <row r="62" spans="2:11" ht="24" customHeight="1" x14ac:dyDescent="0.25">
      <c r="B62" s="5" t="s">
        <v>205</v>
      </c>
      <c r="C62" s="5"/>
      <c r="D62" s="5"/>
      <c r="E62" s="33"/>
      <c r="F62" s="33"/>
      <c r="G62" s="33"/>
      <c r="H62" s="33"/>
      <c r="I62" s="33"/>
      <c r="J62" s="33"/>
      <c r="K62" s="33"/>
    </row>
    <row r="63" spans="2:11" ht="18" customHeight="1" x14ac:dyDescent="0.25">
      <c r="B63" s="22" t="s">
        <v>206</v>
      </c>
      <c r="C63" s="34" t="s">
        <v>207</v>
      </c>
      <c r="D63" s="23" t="s">
        <v>208</v>
      </c>
      <c r="E63" s="25" t="s">
        <v>58</v>
      </c>
      <c r="F63" s="35">
        <v>7500</v>
      </c>
      <c r="G63" s="24">
        <v>7500</v>
      </c>
      <c r="H63" s="24">
        <v>7500</v>
      </c>
      <c r="I63" s="24">
        <v>0</v>
      </c>
      <c r="J63" s="36">
        <f>IFERROR(G63/F63-1,0)</f>
        <v>0</v>
      </c>
      <c r="K63" s="23" t="s">
        <v>209</v>
      </c>
    </row>
    <row r="64" spans="2:11" ht="18" customHeight="1" x14ac:dyDescent="0.25">
      <c r="B64" s="26" t="s">
        <v>210</v>
      </c>
      <c r="C64" s="37" t="s">
        <v>211</v>
      </c>
      <c r="D64" s="27" t="s">
        <v>212</v>
      </c>
      <c r="E64" s="29" t="s">
        <v>203</v>
      </c>
      <c r="F64" s="35">
        <v>3200</v>
      </c>
      <c r="G64" s="28">
        <v>3200</v>
      </c>
      <c r="H64" s="28">
        <v>1600</v>
      </c>
      <c r="I64" s="28">
        <v>0</v>
      </c>
      <c r="J64" s="38">
        <f>IFERROR(G64/F64-1,0)</f>
        <v>0</v>
      </c>
      <c r="K64" s="27" t="s">
        <v>209</v>
      </c>
    </row>
    <row r="65" spans="2:11" ht="21.75" customHeight="1" x14ac:dyDescent="0.25">
      <c r="B65" s="4" t="s">
        <v>213</v>
      </c>
      <c r="C65" s="4"/>
      <c r="D65" s="4"/>
      <c r="E65" s="39"/>
      <c r="F65" s="40">
        <f>SUM(F63:F64)</f>
        <v>10700</v>
      </c>
      <c r="G65" s="40">
        <f>SUM(G63:G64)</f>
        <v>10700</v>
      </c>
      <c r="H65" s="40">
        <f>SUM(H63:H64)</f>
        <v>9100</v>
      </c>
      <c r="I65" s="40">
        <f>SUM(I63:I64)</f>
        <v>0</v>
      </c>
      <c r="J65" s="41">
        <f>IFERROR(G65/F65-1,0)</f>
        <v>0</v>
      </c>
      <c r="K65" s="42"/>
    </row>
    <row r="68" spans="2:11" ht="27.75" customHeight="1" x14ac:dyDescent="0.25">
      <c r="B68" s="3" t="s">
        <v>214</v>
      </c>
      <c r="C68" s="3"/>
      <c r="D68" s="3"/>
      <c r="E68" s="13"/>
      <c r="F68" s="43">
        <f>SUM(F11,F18,F29,F38,F45,F51,F60,F65)</f>
        <v>1344800</v>
      </c>
      <c r="G68" s="43">
        <f>SUM(G11,G18,G29,G38,G45,G51,G60,G65)</f>
        <v>1225800</v>
      </c>
      <c r="H68" s="43">
        <f>SUM(H11,H18,H29,H38,H45,H51,H60,H65)</f>
        <v>777100</v>
      </c>
      <c r="I68" s="43">
        <f>SUM(I11,I18,I29,I38,I45,I51,I60,I65)</f>
        <v>58500</v>
      </c>
      <c r="J68" s="44">
        <f>IFERROR(G68/F68-1,0)</f>
        <v>-8.8488994646043984E-2</v>
      </c>
      <c r="K68" s="13"/>
    </row>
    <row r="70" spans="2:11" ht="13.5" customHeight="1" x14ac:dyDescent="0.25">
      <c r="B70" s="8" t="s">
        <v>215</v>
      </c>
      <c r="C70" s="8"/>
      <c r="D70" s="8"/>
      <c r="E70" s="8"/>
      <c r="F70" s="8"/>
      <c r="G70" s="8"/>
      <c r="H70" s="8"/>
      <c r="I70" s="8"/>
      <c r="J70" s="8"/>
      <c r="K70" s="8"/>
    </row>
  </sheetData>
  <mergeCells count="21">
    <mergeCell ref="B70:K70"/>
    <mergeCell ref="B53:D53"/>
    <mergeCell ref="B60:D60"/>
    <mergeCell ref="B62:D62"/>
    <mergeCell ref="B65:D65"/>
    <mergeCell ref="B68:D68"/>
    <mergeCell ref="B38:D38"/>
    <mergeCell ref="B40:D40"/>
    <mergeCell ref="B45:D45"/>
    <mergeCell ref="B47:D47"/>
    <mergeCell ref="B51:D51"/>
    <mergeCell ref="B13:D13"/>
    <mergeCell ref="B18:D18"/>
    <mergeCell ref="B20:D20"/>
    <mergeCell ref="B29:D29"/>
    <mergeCell ref="B31:D31"/>
    <mergeCell ref="A2:A5"/>
    <mergeCell ref="B2:K2"/>
    <mergeCell ref="B3:K3"/>
    <mergeCell ref="B6:D6"/>
    <mergeCell ref="B11:D11"/>
  </mergeCells>
  <conditionalFormatting sqref="J6:J68">
    <cfRule type="colorScale" priority="2">
      <colorScale>
        <cfvo type="num" val="-0.2"/>
        <cfvo type="num" val="0"/>
        <cfvo type="num" val="0.2"/>
        <color rgb="FF63BE7B"/>
        <color rgb="FFFFEB84"/>
        <color rgb="FFF8696B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8" customWidth="1"/>
    <col min="3" max="3" width="30" customWidth="1"/>
    <col min="4" max="8" width="16" customWidth="1"/>
    <col min="9" max="9" width="14" customWidth="1"/>
    <col min="10" max="10" width="3" customWidth="1"/>
  </cols>
  <sheetData>
    <row r="1" spans="1:9" ht="7.5" customHeight="1" x14ac:dyDescent="0.25"/>
    <row r="2" spans="1:9" ht="39.75" customHeight="1" x14ac:dyDescent="0.25">
      <c r="A2" s="12"/>
      <c r="B2" s="7" t="s">
        <v>216</v>
      </c>
      <c r="C2" s="7"/>
      <c r="D2" s="7"/>
      <c r="E2" s="7"/>
      <c r="F2" s="7"/>
      <c r="G2" s="7"/>
      <c r="H2" s="7"/>
      <c r="I2" s="7"/>
    </row>
    <row r="3" spans="1:9" x14ac:dyDescent="0.25">
      <c r="A3" s="12"/>
      <c r="B3" s="6" t="s">
        <v>217</v>
      </c>
      <c r="C3" s="6"/>
      <c r="D3" s="6"/>
      <c r="E3" s="6"/>
      <c r="F3" s="6"/>
      <c r="G3" s="6"/>
      <c r="H3" s="6"/>
      <c r="I3" s="6"/>
    </row>
    <row r="4" spans="1:9" x14ac:dyDescent="0.25">
      <c r="A4" s="12"/>
    </row>
    <row r="5" spans="1:9" ht="21.75" customHeight="1" x14ac:dyDescent="0.25">
      <c r="B5" s="2" t="s">
        <v>218</v>
      </c>
      <c r="C5" s="2"/>
      <c r="D5" s="1" t="s">
        <v>219</v>
      </c>
      <c r="E5" s="1"/>
      <c r="F5" s="2" t="s">
        <v>220</v>
      </c>
      <c r="G5" s="2"/>
      <c r="H5" s="45">
        <v>0</v>
      </c>
    </row>
    <row r="7" spans="1:9" ht="30" customHeight="1" x14ac:dyDescent="0.25">
      <c r="B7" s="31" t="s">
        <v>46</v>
      </c>
      <c r="C7" s="31" t="s">
        <v>221</v>
      </c>
      <c r="D7" s="31" t="s">
        <v>222</v>
      </c>
      <c r="E7" s="31" t="s">
        <v>223</v>
      </c>
      <c r="F7" s="31" t="s">
        <v>224</v>
      </c>
      <c r="G7" s="31" t="s">
        <v>225</v>
      </c>
      <c r="H7" s="31" t="s">
        <v>226</v>
      </c>
      <c r="I7" s="31" t="s">
        <v>227</v>
      </c>
    </row>
    <row r="8" spans="1:9" ht="18" customHeight="1" x14ac:dyDescent="0.25">
      <c r="B8" s="46"/>
      <c r="C8" s="46"/>
      <c r="D8" s="46" t="s">
        <v>228</v>
      </c>
      <c r="E8" s="46" t="s">
        <v>229</v>
      </c>
      <c r="F8" s="46" t="s">
        <v>230</v>
      </c>
      <c r="G8" s="46" t="s">
        <v>231</v>
      </c>
      <c r="H8" s="46"/>
      <c r="I8" s="46"/>
    </row>
    <row r="9" spans="1:9" ht="18" customHeight="1" x14ac:dyDescent="0.25">
      <c r="B9" s="22" t="s">
        <v>232</v>
      </c>
      <c r="C9" s="23" t="s">
        <v>233</v>
      </c>
      <c r="D9" s="24">
        <v>14200</v>
      </c>
      <c r="E9" s="24">
        <v>13800</v>
      </c>
      <c r="F9" s="24">
        <v>15100</v>
      </c>
      <c r="G9" s="24">
        <v>14600</v>
      </c>
      <c r="H9" s="47">
        <f t="shared" ref="H9:H16" si="0">MIN(D9:G9)</f>
        <v>13800</v>
      </c>
      <c r="I9" s="23" t="str">
        <f t="shared" ref="I9:I16" si="1">IFERROR(_xlfn.IFS(D9=H9,"Musterbau GmbH",E9=H9,"Bau &amp; Werk AG",F9=H9,"Handwerk Söhne",G9=H9,"Renovia KG"),"—")</f>
        <v>Bau &amp; Werk AG</v>
      </c>
    </row>
    <row r="10" spans="1:9" ht="18" customHeight="1" x14ac:dyDescent="0.25">
      <c r="B10" s="26" t="s">
        <v>234</v>
      </c>
      <c r="C10" s="27" t="s">
        <v>235</v>
      </c>
      <c r="D10" s="28">
        <v>8600</v>
      </c>
      <c r="E10" s="28">
        <v>8900</v>
      </c>
      <c r="F10" s="28">
        <v>8200</v>
      </c>
      <c r="G10" s="28">
        <v>8750</v>
      </c>
      <c r="H10" s="48">
        <f t="shared" si="0"/>
        <v>8200</v>
      </c>
      <c r="I10" s="27" t="str">
        <f t="shared" si="1"/>
        <v>Handwerk Söhne</v>
      </c>
    </row>
    <row r="11" spans="1:9" ht="18" customHeight="1" x14ac:dyDescent="0.25">
      <c r="B11" s="22" t="s">
        <v>236</v>
      </c>
      <c r="C11" s="23" t="s">
        <v>237</v>
      </c>
      <c r="D11" s="24">
        <v>6300</v>
      </c>
      <c r="E11" s="24">
        <v>6100</v>
      </c>
      <c r="F11" s="24">
        <v>6500</v>
      </c>
      <c r="G11" s="24">
        <v>5980</v>
      </c>
      <c r="H11" s="47">
        <f t="shared" si="0"/>
        <v>5980</v>
      </c>
      <c r="I11" s="23" t="str">
        <f t="shared" si="1"/>
        <v>Renovia KG</v>
      </c>
    </row>
    <row r="12" spans="1:9" ht="18" customHeight="1" x14ac:dyDescent="0.25">
      <c r="B12" s="26" t="s">
        <v>238</v>
      </c>
      <c r="C12" s="27" t="s">
        <v>239</v>
      </c>
      <c r="D12" s="28">
        <v>12400</v>
      </c>
      <c r="E12" s="28">
        <v>11900</v>
      </c>
      <c r="F12" s="28">
        <v>12800</v>
      </c>
      <c r="G12" s="28">
        <v>13100</v>
      </c>
      <c r="H12" s="48">
        <f t="shared" si="0"/>
        <v>11900</v>
      </c>
      <c r="I12" s="27" t="str">
        <f t="shared" si="1"/>
        <v>Bau &amp; Werk AG</v>
      </c>
    </row>
    <row r="13" spans="1:9" ht="18" customHeight="1" x14ac:dyDescent="0.25">
      <c r="B13" s="22" t="s">
        <v>240</v>
      </c>
      <c r="C13" s="23" t="s">
        <v>241</v>
      </c>
      <c r="D13" s="24">
        <v>2100</v>
      </c>
      <c r="E13" s="24">
        <v>2300</v>
      </c>
      <c r="F13" s="24">
        <v>2050</v>
      </c>
      <c r="G13" s="24">
        <v>2200</v>
      </c>
      <c r="H13" s="47">
        <f t="shared" si="0"/>
        <v>2050</v>
      </c>
      <c r="I13" s="23" t="str">
        <f t="shared" si="1"/>
        <v>Handwerk Söhne</v>
      </c>
    </row>
    <row r="14" spans="1:9" ht="18" customHeight="1" x14ac:dyDescent="0.25">
      <c r="B14" s="26" t="s">
        <v>242</v>
      </c>
      <c r="C14" s="27" t="s">
        <v>243</v>
      </c>
      <c r="D14" s="28">
        <v>5400</v>
      </c>
      <c r="E14" s="28">
        <v>5200</v>
      </c>
      <c r="F14" s="28">
        <v>5700</v>
      </c>
      <c r="G14" s="28">
        <v>5350</v>
      </c>
      <c r="H14" s="48">
        <f t="shared" si="0"/>
        <v>5200</v>
      </c>
      <c r="I14" s="27" t="str">
        <f t="shared" si="1"/>
        <v>Bau &amp; Werk AG</v>
      </c>
    </row>
    <row r="15" spans="1:9" ht="18" customHeight="1" x14ac:dyDescent="0.25">
      <c r="B15" s="22" t="s">
        <v>244</v>
      </c>
      <c r="C15" s="23" t="s">
        <v>245</v>
      </c>
      <c r="D15" s="24">
        <v>18600</v>
      </c>
      <c r="E15" s="24">
        <v>17900</v>
      </c>
      <c r="F15" s="24">
        <v>19200</v>
      </c>
      <c r="G15" s="24">
        <v>18100</v>
      </c>
      <c r="H15" s="47">
        <f t="shared" si="0"/>
        <v>17900</v>
      </c>
      <c r="I15" s="23" t="str">
        <f t="shared" si="1"/>
        <v>Bau &amp; Werk AG</v>
      </c>
    </row>
    <row r="16" spans="1:9" ht="18" customHeight="1" x14ac:dyDescent="0.25">
      <c r="B16" s="26" t="s">
        <v>246</v>
      </c>
      <c r="C16" s="27" t="s">
        <v>247</v>
      </c>
      <c r="D16" s="28">
        <v>1800</v>
      </c>
      <c r="E16" s="28">
        <v>1950</v>
      </c>
      <c r="F16" s="28">
        <v>1750</v>
      </c>
      <c r="G16" s="28">
        <v>1820</v>
      </c>
      <c r="H16" s="48">
        <f t="shared" si="0"/>
        <v>1750</v>
      </c>
      <c r="I16" s="27" t="str">
        <f t="shared" si="1"/>
        <v>Handwerk Söhne</v>
      </c>
    </row>
    <row r="17" spans="2:9" ht="21.75" customHeight="1" x14ac:dyDescent="0.25">
      <c r="B17" s="4" t="s">
        <v>248</v>
      </c>
      <c r="C17" s="4"/>
      <c r="D17" s="40">
        <f>SUM(D9:D16)</f>
        <v>69400</v>
      </c>
      <c r="E17" s="40">
        <f>SUM(E9:E16)</f>
        <v>68050</v>
      </c>
      <c r="F17" s="40">
        <f>SUM(F9:F16)</f>
        <v>71300</v>
      </c>
      <c r="G17" s="40">
        <f>SUM(G9:G16)</f>
        <v>69900</v>
      </c>
      <c r="H17" s="40">
        <f>SUM(H9:H16)</f>
        <v>66780</v>
      </c>
      <c r="I17" s="42"/>
    </row>
  </sheetData>
  <mergeCells count="7">
    <mergeCell ref="B17:C17"/>
    <mergeCell ref="A2:A4"/>
    <mergeCell ref="B2:I2"/>
    <mergeCell ref="B3:I3"/>
    <mergeCell ref="B5:C5"/>
    <mergeCell ref="D5:E5"/>
    <mergeCell ref="F5:G5"/>
  </mergeCells>
  <conditionalFormatting sqref="D9:G9">
    <cfRule type="expression" dxfId="7" priority="2">
      <formula>AND(D9=MIN($D$9:$G$9),D9&gt;0)</formula>
    </cfRule>
  </conditionalFormatting>
  <conditionalFormatting sqref="D10:G10">
    <cfRule type="expression" dxfId="6" priority="6">
      <formula>AND(D10=MIN($D$10:$G$10),D10&gt;0)</formula>
    </cfRule>
  </conditionalFormatting>
  <conditionalFormatting sqref="D11:G11">
    <cfRule type="expression" dxfId="5" priority="10">
      <formula>AND(D11=MIN($D$11:$G$11),D11&gt;0)</formula>
    </cfRule>
  </conditionalFormatting>
  <conditionalFormatting sqref="D12:G12">
    <cfRule type="expression" dxfId="4" priority="14">
      <formula>AND(D12=MIN($D$12:$G$12),D12&gt;0)</formula>
    </cfRule>
  </conditionalFormatting>
  <conditionalFormatting sqref="D13:G13">
    <cfRule type="expression" dxfId="3" priority="18">
      <formula>AND(D13=MIN($D$13:$G$13),D13&gt;0)</formula>
    </cfRule>
  </conditionalFormatting>
  <conditionalFormatting sqref="D14:G14">
    <cfRule type="expression" dxfId="2" priority="22">
      <formula>AND(D14=MIN($D$14:$G$14),D14&gt;0)</formula>
    </cfRule>
  </conditionalFormatting>
  <conditionalFormatting sqref="D15:G15">
    <cfRule type="expression" dxfId="1" priority="26">
      <formula>AND(D15=MIN($D$15:$G$15),D15&gt;0)</formula>
    </cfRule>
  </conditionalFormatting>
  <conditionalFormatting sqref="D16:G16">
    <cfRule type="expression" dxfId="0" priority="30">
      <formula>AND(D16=MIN($D$16:$G$16),D16&gt;0)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0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6" customWidth="1"/>
    <col min="3" max="3" width="28" customWidth="1"/>
    <col min="4" max="5" width="12" customWidth="1"/>
    <col min="6" max="18" width="10" customWidth="1"/>
    <col min="19" max="19" width="3" customWidth="1"/>
  </cols>
  <sheetData>
    <row r="1" spans="1:18" ht="7.5" customHeight="1" x14ac:dyDescent="0.25"/>
    <row r="2" spans="1:18" ht="39.75" customHeight="1" x14ac:dyDescent="0.25">
      <c r="A2" s="12"/>
      <c r="B2" s="7" t="s">
        <v>249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25">
      <c r="A3" s="12"/>
      <c r="B3" s="6" t="s">
        <v>250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25">
      <c r="A4" s="12"/>
    </row>
    <row r="5" spans="1:18" ht="21.75" customHeight="1" x14ac:dyDescent="0.25">
      <c r="E5" s="49" t="s">
        <v>251</v>
      </c>
      <c r="F5" s="49" t="s">
        <v>252</v>
      </c>
      <c r="G5" s="49" t="s">
        <v>253</v>
      </c>
      <c r="H5" s="49" t="s">
        <v>254</v>
      </c>
      <c r="I5" s="49" t="s">
        <v>255</v>
      </c>
      <c r="J5" s="49" t="s">
        <v>256</v>
      </c>
      <c r="K5" s="49" t="s">
        <v>257</v>
      </c>
      <c r="L5" s="49" t="s">
        <v>258</v>
      </c>
      <c r="M5" s="49" t="s">
        <v>259</v>
      </c>
      <c r="N5" s="49" t="s">
        <v>260</v>
      </c>
      <c r="O5" s="49" t="s">
        <v>261</v>
      </c>
      <c r="P5" s="49" t="s">
        <v>262</v>
      </c>
    </row>
    <row r="6" spans="1:18" ht="18" customHeight="1" x14ac:dyDescent="0.25">
      <c r="B6" s="21" t="s">
        <v>263</v>
      </c>
      <c r="C6" s="21" t="s">
        <v>264</v>
      </c>
      <c r="D6" s="21" t="s">
        <v>265</v>
      </c>
      <c r="E6" s="21" t="s">
        <v>266</v>
      </c>
      <c r="F6" s="21" t="s">
        <v>267</v>
      </c>
      <c r="G6" s="21" t="s">
        <v>268</v>
      </c>
      <c r="H6" s="21" t="s">
        <v>269</v>
      </c>
      <c r="I6" s="21" t="s">
        <v>270</v>
      </c>
      <c r="J6" s="21" t="s">
        <v>271</v>
      </c>
      <c r="K6" s="21" t="s">
        <v>272</v>
      </c>
      <c r="L6" s="21" t="s">
        <v>273</v>
      </c>
      <c r="M6" s="21" t="s">
        <v>274</v>
      </c>
      <c r="N6" s="21" t="s">
        <v>275</v>
      </c>
      <c r="O6" s="21" t="s">
        <v>276</v>
      </c>
      <c r="P6" s="21" t="s">
        <v>277</v>
      </c>
    </row>
    <row r="7" spans="1:18" ht="18" customHeight="1" x14ac:dyDescent="0.25">
      <c r="B7" s="22" t="s">
        <v>232</v>
      </c>
      <c r="C7" s="23" t="s">
        <v>278</v>
      </c>
      <c r="D7" s="25" t="s">
        <v>279</v>
      </c>
      <c r="E7" s="50" t="s">
        <v>280</v>
      </c>
      <c r="F7" s="50" t="s">
        <v>281</v>
      </c>
      <c r="G7" s="50" t="s">
        <v>282</v>
      </c>
      <c r="H7" s="51"/>
      <c r="I7" s="51"/>
      <c r="J7" s="51"/>
      <c r="K7" s="51"/>
      <c r="L7" s="51"/>
      <c r="M7" s="51"/>
      <c r="N7" s="51"/>
      <c r="O7" s="51"/>
      <c r="P7" s="51"/>
    </row>
    <row r="8" spans="1:18" ht="18" customHeight="1" x14ac:dyDescent="0.25">
      <c r="B8" s="26" t="s">
        <v>234</v>
      </c>
      <c r="C8" s="27" t="s">
        <v>283</v>
      </c>
      <c r="D8" s="29" t="s">
        <v>284</v>
      </c>
      <c r="E8" s="29" t="s">
        <v>285</v>
      </c>
      <c r="F8" s="50" t="s">
        <v>280</v>
      </c>
      <c r="G8" s="50" t="s">
        <v>281</v>
      </c>
      <c r="H8" s="50" t="s">
        <v>282</v>
      </c>
      <c r="I8" s="52"/>
      <c r="J8" s="52"/>
      <c r="K8" s="52"/>
      <c r="L8" s="52"/>
      <c r="M8" s="52"/>
      <c r="N8" s="52"/>
      <c r="O8" s="52"/>
      <c r="P8" s="52"/>
    </row>
    <row r="9" spans="1:18" ht="18" customHeight="1" x14ac:dyDescent="0.25">
      <c r="B9" s="22" t="s">
        <v>236</v>
      </c>
      <c r="C9" s="23" t="s">
        <v>286</v>
      </c>
      <c r="D9" s="25" t="s">
        <v>287</v>
      </c>
      <c r="E9" s="25" t="s">
        <v>288</v>
      </c>
      <c r="F9" s="51"/>
      <c r="G9" s="51"/>
      <c r="H9" s="50" t="s">
        <v>280</v>
      </c>
      <c r="I9" s="50" t="s">
        <v>282</v>
      </c>
      <c r="J9" s="51"/>
      <c r="K9" s="51"/>
      <c r="L9" s="51"/>
      <c r="M9" s="51"/>
      <c r="N9" s="51"/>
      <c r="O9" s="51"/>
      <c r="P9" s="51"/>
    </row>
    <row r="10" spans="1:18" ht="18" customHeight="1" x14ac:dyDescent="0.25">
      <c r="B10" s="26" t="s">
        <v>238</v>
      </c>
      <c r="C10" s="27" t="s">
        <v>289</v>
      </c>
      <c r="D10" s="29" t="s">
        <v>290</v>
      </c>
      <c r="E10" s="29" t="s">
        <v>288</v>
      </c>
      <c r="F10" s="52"/>
      <c r="G10" s="52"/>
      <c r="H10" s="52"/>
      <c r="I10" s="53" t="s">
        <v>280</v>
      </c>
      <c r="J10" s="52"/>
      <c r="K10" s="52"/>
      <c r="L10" s="52"/>
      <c r="M10" s="52"/>
      <c r="N10" s="52"/>
      <c r="O10" s="52"/>
      <c r="P10" s="52"/>
    </row>
    <row r="11" spans="1:18" ht="18" customHeight="1" x14ac:dyDescent="0.25">
      <c r="B11" s="22" t="s">
        <v>240</v>
      </c>
      <c r="C11" s="23" t="s">
        <v>291</v>
      </c>
      <c r="D11" s="25" t="s">
        <v>290</v>
      </c>
      <c r="E11" s="25" t="s">
        <v>292</v>
      </c>
      <c r="F11" s="51"/>
      <c r="G11" s="51"/>
      <c r="H11" s="51"/>
      <c r="I11" s="53" t="s">
        <v>280</v>
      </c>
      <c r="J11" s="53" t="s">
        <v>281</v>
      </c>
      <c r="K11" s="53" t="s">
        <v>282</v>
      </c>
      <c r="L11" s="51"/>
      <c r="M11" s="51"/>
      <c r="N11" s="51"/>
      <c r="O11" s="51"/>
      <c r="P11" s="51"/>
    </row>
    <row r="12" spans="1:18" ht="18" customHeight="1" x14ac:dyDescent="0.25">
      <c r="B12" s="26" t="s">
        <v>242</v>
      </c>
      <c r="C12" s="27" t="s">
        <v>293</v>
      </c>
      <c r="D12" s="29" t="s">
        <v>294</v>
      </c>
      <c r="E12" s="29" t="s">
        <v>295</v>
      </c>
      <c r="F12" s="52"/>
      <c r="G12" s="52"/>
      <c r="H12" s="52"/>
      <c r="I12" s="52"/>
      <c r="J12" s="52"/>
      <c r="K12" s="54" t="s">
        <v>280</v>
      </c>
      <c r="L12" s="54" t="s">
        <v>282</v>
      </c>
      <c r="M12" s="52"/>
      <c r="N12" s="52"/>
      <c r="O12" s="52"/>
      <c r="P12" s="52"/>
    </row>
    <row r="13" spans="1:18" ht="18" customHeight="1" x14ac:dyDescent="0.25">
      <c r="B13" s="22" t="s">
        <v>244</v>
      </c>
      <c r="C13" s="23" t="s">
        <v>296</v>
      </c>
      <c r="D13" s="25" t="s">
        <v>297</v>
      </c>
      <c r="E13" s="25" t="s">
        <v>298</v>
      </c>
      <c r="F13" s="51"/>
      <c r="G13" s="51"/>
      <c r="H13" s="51"/>
      <c r="I13" s="51"/>
      <c r="J13" s="51"/>
      <c r="K13" s="51"/>
      <c r="L13" s="54" t="s">
        <v>280</v>
      </c>
      <c r="M13" s="54" t="s">
        <v>282</v>
      </c>
      <c r="N13" s="51"/>
      <c r="O13" s="51"/>
      <c r="P13" s="51"/>
    </row>
    <row r="14" spans="1:18" ht="18" customHeight="1" x14ac:dyDescent="0.25">
      <c r="B14" s="26" t="s">
        <v>246</v>
      </c>
      <c r="C14" s="27" t="s">
        <v>299</v>
      </c>
      <c r="D14" s="29" t="s">
        <v>294</v>
      </c>
      <c r="E14" s="29" t="s">
        <v>300</v>
      </c>
      <c r="F14" s="52"/>
      <c r="G14" s="52"/>
      <c r="H14" s="52"/>
      <c r="I14" s="52"/>
      <c r="J14" s="52"/>
      <c r="K14" s="54" t="s">
        <v>280</v>
      </c>
      <c r="L14" s="54" t="s">
        <v>281</v>
      </c>
      <c r="M14" s="54" t="s">
        <v>281</v>
      </c>
      <c r="N14" s="54" t="s">
        <v>282</v>
      </c>
      <c r="O14" s="52"/>
      <c r="P14" s="52"/>
    </row>
    <row r="15" spans="1:18" ht="18" customHeight="1" x14ac:dyDescent="0.25">
      <c r="B15" s="22" t="s">
        <v>301</v>
      </c>
      <c r="C15" s="23" t="s">
        <v>302</v>
      </c>
      <c r="D15" s="25" t="s">
        <v>303</v>
      </c>
      <c r="E15" s="25" t="s">
        <v>304</v>
      </c>
      <c r="F15" s="51"/>
      <c r="G15" s="51"/>
      <c r="H15" s="51"/>
      <c r="I15" s="51"/>
      <c r="J15" s="51"/>
      <c r="K15" s="51"/>
      <c r="L15" s="51"/>
      <c r="M15" s="54" t="s">
        <v>280</v>
      </c>
      <c r="N15" s="54" t="s">
        <v>281</v>
      </c>
      <c r="O15" s="54" t="s">
        <v>282</v>
      </c>
      <c r="P15" s="51"/>
    </row>
    <row r="16" spans="1:18" ht="18" customHeight="1" x14ac:dyDescent="0.25">
      <c r="B16" s="26" t="s">
        <v>305</v>
      </c>
      <c r="C16" s="27" t="s">
        <v>306</v>
      </c>
      <c r="D16" s="29" t="s">
        <v>307</v>
      </c>
      <c r="E16" s="29" t="s">
        <v>304</v>
      </c>
      <c r="F16" s="52"/>
      <c r="G16" s="52"/>
      <c r="H16" s="52"/>
      <c r="I16" s="52"/>
      <c r="J16" s="52"/>
      <c r="K16" s="52"/>
      <c r="L16" s="52"/>
      <c r="M16" s="52"/>
      <c r="N16" s="54" t="s">
        <v>280</v>
      </c>
      <c r="O16" s="54" t="s">
        <v>282</v>
      </c>
      <c r="P16" s="52"/>
    </row>
    <row r="17" spans="2:18" ht="18" customHeight="1" x14ac:dyDescent="0.25">
      <c r="B17" s="22" t="s">
        <v>308</v>
      </c>
      <c r="C17" s="23" t="s">
        <v>309</v>
      </c>
      <c r="D17" s="25" t="s">
        <v>310</v>
      </c>
      <c r="E17" s="25" t="s">
        <v>311</v>
      </c>
      <c r="F17" s="51"/>
      <c r="G17" s="51"/>
      <c r="H17" s="51"/>
      <c r="I17" s="51"/>
      <c r="J17" s="51"/>
      <c r="K17" s="51"/>
      <c r="L17" s="51"/>
      <c r="M17" s="51"/>
      <c r="N17" s="51"/>
      <c r="O17" s="54" t="s">
        <v>280</v>
      </c>
      <c r="P17" s="54" t="s">
        <v>282</v>
      </c>
    </row>
    <row r="20" spans="2:18" x14ac:dyDescent="0.25">
      <c r="B20" s="8" t="s">
        <v>312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</sheetData>
  <mergeCells count="4">
    <mergeCell ref="A2:A4"/>
    <mergeCell ref="B2:R2"/>
    <mergeCell ref="B3:R3"/>
    <mergeCell ref="B20:R20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20" customWidth="1"/>
    <col min="3" max="3" width="65" customWidth="1"/>
    <col min="4" max="4" width="3" customWidth="1"/>
  </cols>
  <sheetData>
    <row r="1" spans="1:3" ht="7.5" customHeight="1" x14ac:dyDescent="0.25"/>
    <row r="2" spans="1:3" ht="39.75" customHeight="1" x14ac:dyDescent="0.25">
      <c r="A2" s="12"/>
      <c r="B2" s="7" t="s">
        <v>313</v>
      </c>
      <c r="C2" s="7"/>
    </row>
    <row r="3" spans="1:3" x14ac:dyDescent="0.25">
      <c r="A3" s="12"/>
    </row>
    <row r="4" spans="1:3" ht="7.5" customHeight="1" x14ac:dyDescent="0.25">
      <c r="A4" s="12"/>
    </row>
    <row r="5" spans="1:3" ht="36" customHeight="1" x14ac:dyDescent="0.25">
      <c r="A5" s="12"/>
      <c r="B5" s="32" t="s">
        <v>314</v>
      </c>
      <c r="C5" s="55" t="s">
        <v>315</v>
      </c>
    </row>
    <row r="6" spans="1:3" ht="7.5" customHeight="1" x14ac:dyDescent="0.25">
      <c r="A6" s="12"/>
    </row>
    <row r="7" spans="1:3" ht="36" customHeight="1" x14ac:dyDescent="0.25">
      <c r="A7" s="12"/>
      <c r="B7" s="32" t="s">
        <v>316</v>
      </c>
      <c r="C7" s="55" t="s">
        <v>317</v>
      </c>
    </row>
    <row r="8" spans="1:3" ht="7.5" customHeight="1" x14ac:dyDescent="0.25">
      <c r="A8" s="12"/>
    </row>
    <row r="9" spans="1:3" ht="36" customHeight="1" x14ac:dyDescent="0.25">
      <c r="B9" s="32" t="s">
        <v>318</v>
      </c>
      <c r="C9" s="55" t="s">
        <v>319</v>
      </c>
    </row>
    <row r="10" spans="1:3" ht="7.5" customHeight="1" x14ac:dyDescent="0.25"/>
    <row r="11" spans="1:3" ht="36" customHeight="1" x14ac:dyDescent="0.25">
      <c r="B11" s="32" t="s">
        <v>320</v>
      </c>
      <c r="C11" s="55" t="s">
        <v>321</v>
      </c>
    </row>
    <row r="12" spans="1:3" ht="7.5" customHeight="1" x14ac:dyDescent="0.25"/>
    <row r="13" spans="1:3" ht="36" customHeight="1" x14ac:dyDescent="0.25">
      <c r="B13" s="32" t="s">
        <v>322</v>
      </c>
      <c r="C13" s="55" t="s">
        <v>323</v>
      </c>
    </row>
    <row r="14" spans="1:3" ht="7.5" customHeight="1" x14ac:dyDescent="0.25"/>
    <row r="15" spans="1:3" ht="36" customHeight="1" x14ac:dyDescent="0.25">
      <c r="B15" s="32" t="s">
        <v>324</v>
      </c>
      <c r="C15" s="55" t="s">
        <v>325</v>
      </c>
    </row>
    <row r="16" spans="1:3" ht="7.5" customHeight="1" x14ac:dyDescent="0.25"/>
    <row r="17" spans="2:3" ht="36" customHeight="1" x14ac:dyDescent="0.25">
      <c r="B17" s="32" t="s">
        <v>326</v>
      </c>
      <c r="C17" s="55" t="s">
        <v>327</v>
      </c>
    </row>
    <row r="18" spans="2:3" ht="7.5" customHeight="1" x14ac:dyDescent="0.25"/>
    <row r="19" spans="2:3" ht="36" customHeight="1" x14ac:dyDescent="0.25">
      <c r="B19" s="32" t="s">
        <v>328</v>
      </c>
      <c r="C19" s="55" t="s">
        <v>329</v>
      </c>
    </row>
  </sheetData>
  <mergeCells count="2">
    <mergeCell ref="A2:A8"/>
    <mergeCell ref="B2:C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Projektübersicht</vt:lpstr>
      <vt:lpstr>Kostenplan</vt:lpstr>
      <vt:lpstr>Angebotsvergleich</vt:lpstr>
      <vt:lpstr>Terminübersicht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2026-08-11T15:23:18Z</dcterms:created>
  <dcterms:modified xsi:type="dcterms:W3CDTF">2026-08-11T17:07:24Z</dcterms:modified>
  <dc:language>en-US</dc:language>
</cp:coreProperties>
</file>