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1B62AF0E-5EBD-403F-80EC-D3CFF21E8869}" xr6:coauthVersionLast="47" xr6:coauthVersionMax="47" xr10:uidLastSave="{00000000-0000-0000-0000-000000000000}"/>
  <bookViews>
    <workbookView xWindow="345" yWindow="345" windowWidth="25500" windowHeight="13500" tabRatio="500" xr2:uid="{00000000-000D-0000-FFFF-FFFF00000000}"/>
  </bookViews>
  <sheets>
    <sheet name="Aufgabenliste" sheetId="1" r:id="rId1"/>
    <sheet name="Wochenübersicht" sheetId="2" r:id="rId2"/>
    <sheet name="Statistik" sheetId="3" r:id="rId3"/>
    <sheet name="Anleitung" sheetId="4" r:id="rId4"/>
  </sheets>
  <definedNames>
    <definedName name="_xlnm.Print_Area" localSheetId="0">Aufgabenliste!$A$1:$I$43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7" i="3" l="1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4" i="3"/>
  <c r="B14" i="3"/>
  <c r="C13" i="3"/>
  <c r="B13" i="3"/>
  <c r="C12" i="3"/>
  <c r="B12" i="3"/>
  <c r="C10" i="3"/>
  <c r="B10" i="3"/>
  <c r="C9" i="3"/>
  <c r="B9" i="3"/>
  <c r="C8" i="3"/>
  <c r="B8" i="3"/>
  <c r="C7" i="3"/>
  <c r="B7" i="3"/>
  <c r="B6" i="3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A10" i="1"/>
  <c r="G7" i="1"/>
  <c r="E7" i="1"/>
  <c r="C7" i="1"/>
  <c r="A7" i="1"/>
  <c r="I7" i="1" l="1"/>
  <c r="C11" i="3"/>
  <c r="B11" i="3"/>
</calcChain>
</file>

<file path=xl/sharedStrings.xml><?xml version="1.0" encoding="utf-8"?>
<sst xmlns="http://schemas.openxmlformats.org/spreadsheetml/2006/main" count="279" uniqueCount="167">
  <si>
    <t>ÜBERSICHT</t>
  </si>
  <si>
    <t>GESAMT</t>
  </si>
  <si>
    <t>OFFEN</t>
  </si>
  <si>
    <t>IN BEARBEITUNG</t>
  </si>
  <si>
    <t>ERLEDIGT</t>
  </si>
  <si>
    <t>ÜBERFÄLLIG</t>
  </si>
  <si>
    <t>#</t>
  </si>
  <si>
    <t>AUFGABE</t>
  </si>
  <si>
    <t>KATEGORIE</t>
  </si>
  <si>
    <t>PRIORITÄT</t>
  </si>
  <si>
    <t>STATUS</t>
  </si>
  <si>
    <t>FÄLLIG AM</t>
  </si>
  <si>
    <t>TAGE ÜBRIG</t>
  </si>
  <si>
    <t>ZUSTÄNDIG</t>
  </si>
  <si>
    <t>NOTIZEN</t>
  </si>
  <si>
    <t>Projektplan für Q3 erstellen</t>
  </si>
  <si>
    <t>Planung</t>
  </si>
  <si>
    <t>Hoch</t>
  </si>
  <si>
    <t>Erledigt</t>
  </si>
  <si>
    <t>Meyer, T.</t>
  </si>
  <si>
    <t>Gantt-Chart in Anhang</t>
  </si>
  <si>
    <t>Angebote für Lieferanten vergleichen</t>
  </si>
  <si>
    <t>Einkauf</t>
  </si>
  <si>
    <t>Schmidt, L.</t>
  </si>
  <si>
    <t>Mind. 3 Angebote einholen</t>
  </si>
  <si>
    <t>Quartalsbericht vorbereiten</t>
  </si>
  <si>
    <t>Reporting</t>
  </si>
  <si>
    <t>In Bearbeitung</t>
  </si>
  <si>
    <t>Wagner, K.</t>
  </si>
  <si>
    <t>Daten aus ERP exportieren</t>
  </si>
  <si>
    <t>Team-Meeting Agenda abstimmen</t>
  </si>
  <si>
    <t>Kommunikation</t>
  </si>
  <si>
    <t>Mittel</t>
  </si>
  <si>
    <t>Tagesordnung per Mail versenden</t>
  </si>
  <si>
    <t>Website-Texte überarbeiten</t>
  </si>
  <si>
    <t>Marketing</t>
  </si>
  <si>
    <t>Offen</t>
  </si>
  <si>
    <t>Fischer, A.</t>
  </si>
  <si>
    <t>SEO-Keywords beachten</t>
  </si>
  <si>
    <t>Schulungsunterlagen aktualisieren</t>
  </si>
  <si>
    <t>Personal</t>
  </si>
  <si>
    <t>Becker, S.</t>
  </si>
  <si>
    <t>Neue Softwareversion berücksichtigen</t>
  </si>
  <si>
    <t>Budgetplanung 2027 starten</t>
  </si>
  <si>
    <t>Finanzen</t>
  </si>
  <si>
    <t>Vorjahreswerte als Basis</t>
  </si>
  <si>
    <t>Kundenfeedback auswerten</t>
  </si>
  <si>
    <t>Vertrieb</t>
  </si>
  <si>
    <t>NPS-Auswertung mit Marketing teilen</t>
  </si>
  <si>
    <t>IT-Sicherheits-Audit durchführen</t>
  </si>
  <si>
    <t>IT</t>
  </si>
  <si>
    <t>Müller, J.</t>
  </si>
  <si>
    <t>Externe Prüfung beauftragen</t>
  </si>
  <si>
    <t>Onboarding neuer Mitarbeiter</t>
  </si>
  <si>
    <t>Niedrig</t>
  </si>
  <si>
    <t>Checkliste vorbereiten</t>
  </si>
  <si>
    <t>Jahresabschluss vorbereiten</t>
  </si>
  <si>
    <t>Steuerberater frühzeitig informieren</t>
  </si>
  <si>
    <t>Druckmaterialien bestellen</t>
  </si>
  <si>
    <t>Flyer und Visitenkarten</t>
  </si>
  <si>
    <t>Serverkapazitäten prüfen</t>
  </si>
  <si>
    <t>Auslastung letzte 30 Tage analysieren</t>
  </si>
  <si>
    <t>Kundenpräsentation überarbeiten</t>
  </si>
  <si>
    <t>Neue Referenzprojekte ergänzen</t>
  </si>
  <si>
    <t>Urlaubsplan Q4 koordinieren</t>
  </si>
  <si>
    <t>Mit Abteilungsleitung abstimmen</t>
  </si>
  <si>
    <t>💡 Tipp: Kategorie, Priorität und Status per Dropdown auswählen (Klick auf Zelle).  Fälligkeitsdatum im Format TT.MM.JJJJ eintragen. Spalte G wird automatisch berechnet.</t>
  </si>
  <si>
    <t>WOCHENÜBERSICHT · AUFGABEN NACH WOCHENTAG</t>
  </si>
  <si>
    <t>AUFGABEN</t>
  </si>
  <si>
    <t>PRIO</t>
  </si>
  <si>
    <t>MONTAG</t>
  </si>
  <si>
    <t>DIENSTAG</t>
  </si>
  <si>
    <t>MITTWOCH</t>
  </si>
  <si>
    <t>DONNERSTAG</t>
  </si>
  <si>
    <t>FREITAG</t>
  </si>
  <si>
    <t>Wochenziele festlegen</t>
  </si>
  <si>
    <t>H</t>
  </si>
  <si>
    <t>✔</t>
  </si>
  <si>
    <t>—</t>
  </si>
  <si>
    <t>Jeden Montag 09:00 Uhr</t>
  </si>
  <si>
    <t>E-Mails priorisieren</t>
  </si>
  <si>
    <t>M</t>
  </si>
  <si>
    <t>Inbox-Zero-Methode</t>
  </si>
  <si>
    <t>Team-Standup</t>
  </si>
  <si>
    <t>10:00 Uhr, 15 Minuten</t>
  </si>
  <si>
    <t>Aufgabenliste überprüfen</t>
  </si>
  <si>
    <t>Prioritäten anpassen</t>
  </si>
  <si>
    <t>Projektfortschritt dokumentieren</t>
  </si>
  <si>
    <t>Wiki aktualisieren</t>
  </si>
  <si>
    <t>Lieferanten kontaktieren</t>
  </si>
  <si>
    <t>Angebote anfordern</t>
  </si>
  <si>
    <t>Berichte prüfen</t>
  </si>
  <si>
    <t>Vor dem Meeting</t>
  </si>
  <si>
    <t>Wochenrückblick &amp; Planung</t>
  </si>
  <si>
    <t>Freitag 16:00 Uhr</t>
  </si>
  <si>
    <t>Weiterbildung / Lesen</t>
  </si>
  <si>
    <t>N</t>
  </si>
  <si>
    <t>30 Minuten täglich</t>
  </si>
  <si>
    <t>Posteingang aufräumen</t>
  </si>
  <si>
    <t>Ablage aktualisieren</t>
  </si>
  <si>
    <t>H = Hoch · M = Mittel · N = Niedrig  |  ✔ = geplant für diesen Tag  |  — = nicht geplant</t>
  </si>
  <si>
    <t>STATISTIK &amp; AUSWERTUNG</t>
  </si>
  <si>
    <t>KENNZAHL</t>
  </si>
  <si>
    <t>WERT</t>
  </si>
  <si>
    <t>ANTEIL</t>
  </si>
  <si>
    <t>Aufgaben gesamt</t>
  </si>
  <si>
    <t>100%</t>
  </si>
  <si>
    <t>Verschoben</t>
  </si>
  <si>
    <t>Überfällig</t>
  </si>
  <si>
    <t>Hoch Priorität</t>
  </si>
  <si>
    <t>Mittel Priorität</t>
  </si>
  <si>
    <t>Niedrig Priorität</t>
  </si>
  <si>
    <t>AUFGABEN NACH KATEGORIE</t>
  </si>
  <si>
    <t>Kategorie</t>
  </si>
  <si>
    <t>Anzahl</t>
  </si>
  <si>
    <t>Sonstiges</t>
  </si>
  <si>
    <t>BEDIENUNGSANLEITUNG · SCHNELLEINSTIEG</t>
  </si>
  <si>
    <t>SCHRITT</t>
  </si>
  <si>
    <t>AKTION</t>
  </si>
  <si>
    <t>BESCHREIBUNG</t>
  </si>
  <si>
    <t>HINWEIS</t>
  </si>
  <si>
    <t>1</t>
  </si>
  <si>
    <t>Aufgabe eintragen</t>
  </si>
  <si>
    <t>Spalte B: Aufgabentitel eingeben. Jede Zeile = eine Aufgabe.</t>
  </si>
  <si>
    <t>Klare, handlungsorientierte Formulierung wählen</t>
  </si>
  <si>
    <t>2</t>
  </si>
  <si>
    <t>Kategorie wählen</t>
  </si>
  <si>
    <t>Spalte C: Dropdown öffnen und passende Kategorie auswählen.</t>
  </si>
  <si>
    <t>Eigene Kategorien im Dropdown anpassbar</t>
  </si>
  <si>
    <t>3</t>
  </si>
  <si>
    <t>Priorität setzen</t>
  </si>
  <si>
    <t>Spalte D: Hoch / Mittel / Niedrig – beeinflusst Farbdarstellung.</t>
  </si>
  <si>
    <t>Hoch = Rot, Mittel = Amber, Niedrig = Grün</t>
  </si>
  <si>
    <t>4</t>
  </si>
  <si>
    <t>Status pflegen</t>
  </si>
  <si>
    <t>Spalte E: Status regelmäßig aktualisieren (Offen → In Bearbeitung → Erledigt).</t>
  </si>
  <si>
    <t>Erledigte Aufgaben werden automatisch durchgestrichen</t>
  </si>
  <si>
    <t>5</t>
  </si>
  <si>
    <t>Fälligkeitsdatum</t>
  </si>
  <si>
    <t>Spalte F: Datum im Format TT.MM.JJJJ eintragen.</t>
  </si>
  <si>
    <t>Spalte G berechnet verbleibende Tage automatisch</t>
  </si>
  <si>
    <t>6</t>
  </si>
  <si>
    <t>Zuständig</t>
  </si>
  <si>
    <t>Spalte H: Namenskürzel oder Vollname der verantwortlichen Person.</t>
  </si>
  <si>
    <t>Ermöglicht Teamübersicht</t>
  </si>
  <si>
    <t>7</t>
  </si>
  <si>
    <t>Notizen</t>
  </si>
  <si>
    <t>Spalte I: Freitext für Kontext, nächste Schritte, Links.</t>
  </si>
  <si>
    <t>Wird bei schmalem Bildschirm umgebrochen</t>
  </si>
  <si>
    <t>8</t>
  </si>
  <si>
    <t>KPI-Übersicht</t>
  </si>
  <si>
    <t>Zeilen 5–8 oben: Zähler aktualisieren sich automatisch.</t>
  </si>
  <si>
    <t>Kein manueller Eingriff nötig</t>
  </si>
  <si>
    <t>9</t>
  </si>
  <si>
    <t>Wochenübersicht</t>
  </si>
  <si>
    <t>Tab 'Wochenübersicht': Aufgaben nach Wochentag planen.</t>
  </si>
  <si>
    <t>Häkchen manuell setzen oder entfernen</t>
  </si>
  <si>
    <t>10</t>
  </si>
  <si>
    <t>Statistik</t>
  </si>
  <si>
    <t>Tab 'Statistik': Auswertung nach Kategorie und Status, automatisch.</t>
  </si>
  <si>
    <t>Formeln beziehen sich auf Tab 'Aufgabenliste'</t>
  </si>
  <si>
    <t>FARBKODIERUNG</t>
  </si>
  <si>
    <t>Aufgabe noch nicht begonnen</t>
  </si>
  <si>
    <t>Aufgabe wird gerade bearbeitet</t>
  </si>
  <si>
    <t>Aufgabe abgeschlossen (automatisch durchgestrichen)</t>
  </si>
  <si>
    <t>Fälligkeitsdatum überschritten und noch nicht erledigt</t>
  </si>
  <si>
    <t>✦  AUFGABENLISTE  ·  TO-DO-LISTE 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</si>
</sst>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5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9"/>
      <color rgb="FF1E3A5F"/>
      <name val="Calibri"/>
      <charset val="1"/>
    </font>
    <font>
      <b/>
      <sz val="8"/>
      <color rgb="FFFFFFFF"/>
      <name val="Calibri"/>
      <charset val="1"/>
    </font>
    <font>
      <i/>
      <sz val="9"/>
      <color rgb="FF1E3A5F"/>
      <name val="Calibri"/>
      <charset val="1"/>
    </font>
    <font>
      <b/>
      <sz val="9"/>
      <color rgb="FFFFFFFF"/>
      <name val="Calibri"/>
      <charset val="1"/>
    </font>
    <font>
      <b/>
      <sz val="9"/>
      <color rgb="FFB0B8C1"/>
      <name val="Calibri"/>
      <charset val="1"/>
    </font>
    <font>
      <strike/>
      <sz val="9"/>
      <color rgb="FF888888"/>
      <name val="Calibri"/>
      <charset val="1"/>
    </font>
    <font>
      <sz val="9"/>
      <color rgb="FF1A1A2E"/>
      <name val="Calibri"/>
      <charset val="1"/>
    </font>
    <font>
      <b/>
      <sz val="9"/>
      <color rgb="FFC0392B"/>
      <name val="Calibri"/>
      <charset val="1"/>
    </font>
    <font>
      <b/>
      <sz val="9"/>
      <color rgb="FF1A1A2E"/>
      <name val="Calibri"/>
      <charset val="1"/>
    </font>
    <font>
      <b/>
      <sz val="9"/>
      <color rgb="FFD97B2B"/>
      <name val="Calibri"/>
      <charset val="1"/>
    </font>
    <font>
      <sz val="9"/>
      <color rgb="FF27AE60"/>
      <name val="Calibri"/>
      <charset val="1"/>
    </font>
    <font>
      <sz val="9"/>
      <color rgb="FFB0B8C1"/>
      <name val="Calibri"/>
      <charset val="1"/>
    </font>
    <font>
      <i/>
      <sz val="8"/>
      <color rgb="FF2E86AB"/>
      <name val="Calibri"/>
      <charset val="1"/>
    </font>
    <font>
      <b/>
      <sz val="18"/>
      <color rgb="FFFFFFFF"/>
      <name val="Calibri"/>
      <charset val="1"/>
    </font>
    <font>
      <b/>
      <sz val="10"/>
      <color rgb="FF27AE60"/>
      <name val="Calibri"/>
      <charset val="1"/>
    </font>
    <font>
      <sz val="10"/>
      <color rgb="FFB0B8C1"/>
      <name val="Calibri"/>
      <charset val="1"/>
    </font>
    <font>
      <i/>
      <sz val="8"/>
      <color rgb="FF555555"/>
      <name val="Calibri"/>
      <charset val="1"/>
    </font>
    <font>
      <b/>
      <sz val="9"/>
      <color rgb="FF27AE60"/>
      <name val="Calibri"/>
      <charset val="1"/>
    </font>
    <font>
      <sz val="9"/>
      <color rgb="FF555555"/>
      <name val="Calibri"/>
      <charset val="1"/>
    </font>
    <font>
      <b/>
      <sz val="9"/>
      <color rgb="FFF39C12"/>
      <name val="Calibri"/>
      <charset val="1"/>
    </font>
    <font>
      <b/>
      <sz val="9"/>
      <color rgb="FF2E86AB"/>
      <name val="Calibri"/>
      <charset val="1"/>
    </font>
    <font>
      <b/>
      <sz val="9"/>
      <color rgb="FF95A5A6"/>
      <name val="Calibri"/>
      <charset val="1"/>
    </font>
    <font>
      <b/>
      <sz val="10"/>
      <color rgb="FFFFFFFF"/>
      <name val="Calibri"/>
      <charset val="1"/>
    </font>
  </fonts>
  <fills count="18">
    <fill>
      <patternFill patternType="none"/>
    </fill>
    <fill>
      <patternFill patternType="gray125"/>
    </fill>
    <fill>
      <patternFill patternType="solid">
        <fgColor rgb="FF1E3A5F"/>
        <bgColor rgb="FF333399"/>
      </patternFill>
    </fill>
    <fill>
      <patternFill patternType="solid">
        <fgColor rgb="FFD97B2B"/>
        <bgColor rgb="FFF39C12"/>
      </patternFill>
    </fill>
    <fill>
      <patternFill patternType="solid">
        <fgColor rgb="FFF0F4F8"/>
        <bgColor rgb="FFEAF2FB"/>
      </patternFill>
    </fill>
    <fill>
      <patternFill patternType="solid">
        <fgColor rgb="FFF39C12"/>
        <bgColor rgb="FFD97B2B"/>
      </patternFill>
    </fill>
    <fill>
      <patternFill patternType="solid">
        <fgColor rgb="FF2E86AB"/>
        <bgColor rgb="FF008080"/>
      </patternFill>
    </fill>
    <fill>
      <patternFill patternType="solid">
        <fgColor rgb="FF27AE60"/>
        <bgColor rgb="FF2E86AB"/>
      </patternFill>
    </fill>
    <fill>
      <patternFill patternType="solid">
        <fgColor rgb="FFC0392B"/>
        <bgColor rgb="FF993366"/>
      </patternFill>
    </fill>
    <fill>
      <patternFill patternType="solid">
        <fgColor rgb="FFEAF2FB"/>
        <bgColor rgb="FFF0F4F8"/>
      </patternFill>
    </fill>
    <fill>
      <patternFill patternType="solid">
        <fgColor rgb="FFD4EDDA"/>
        <bgColor rgb="FFE0E7EF"/>
      </patternFill>
    </fill>
    <fill>
      <patternFill patternType="solid">
        <fgColor rgb="FFFFFFFF"/>
        <bgColor rgb="FFF0FAF4"/>
      </patternFill>
    </fill>
    <fill>
      <patternFill patternType="solid">
        <fgColor rgb="FFCCE5FF"/>
        <bgColor rgb="FFE0E7EF"/>
      </patternFill>
    </fill>
    <fill>
      <patternFill patternType="solid">
        <fgColor rgb="FFFFF3CD"/>
        <bgColor rgb="FFFDECEA"/>
      </patternFill>
    </fill>
    <fill>
      <patternFill patternType="solid">
        <fgColor rgb="FFFDECEA"/>
        <bgColor rgb="FFF0F4F8"/>
      </patternFill>
    </fill>
    <fill>
      <patternFill patternType="solid">
        <fgColor rgb="FFF0FAF4"/>
        <bgColor rgb="FFF0F4F8"/>
      </patternFill>
    </fill>
    <fill>
      <patternFill patternType="solid">
        <fgColor rgb="FFF8D7DA"/>
        <bgColor rgb="FFFDECEA"/>
      </patternFill>
    </fill>
    <fill>
      <patternFill patternType="solid">
        <fgColor theme="0"/>
        <bgColor rgb="FFF0F4F8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rgb="FF2E86AB"/>
      </left>
      <right style="thin">
        <color rgb="FF2E86AB"/>
      </right>
      <top style="thin">
        <color rgb="FF2E86AB"/>
      </top>
      <bottom style="thin">
        <color rgb="FF2E86AB"/>
      </bottom>
      <diagonal/>
    </border>
    <border>
      <left style="thin">
        <color rgb="FFE0E7EF"/>
      </left>
      <right style="thin">
        <color rgb="FFE0E7EF"/>
      </right>
      <top/>
      <bottom style="thin">
        <color rgb="FFE0E7EF"/>
      </bottom>
      <diagonal/>
    </border>
    <border>
      <left/>
      <right/>
      <top/>
      <bottom style="thin">
        <color rgb="FFE0E7EF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left" vertical="center"/>
    </xf>
    <xf numFmtId="0" fontId="8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1" fontId="9" fillId="9" borderId="3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left" vertical="center" wrapText="1"/>
    </xf>
    <xf numFmtId="0" fontId="6" fillId="11" borderId="3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1" fontId="9" fillId="11" borderId="3" xfId="0" applyNumberFormat="1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left" vertical="center" wrapText="1"/>
    </xf>
    <xf numFmtId="0" fontId="10" fillId="9" borderId="3" xfId="0" applyFont="1" applyFill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/>
    </xf>
    <xf numFmtId="1" fontId="8" fillId="9" borderId="3" xfId="0" applyNumberFormat="1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left" vertical="center"/>
    </xf>
    <xf numFmtId="0" fontId="11" fillId="11" borderId="3" xfId="0" applyFont="1" applyFill="1" applyBorder="1" applyAlignment="1">
      <alignment horizontal="center" vertical="center"/>
    </xf>
    <xf numFmtId="1" fontId="8" fillId="11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left" vertical="center"/>
    </xf>
    <xf numFmtId="0" fontId="13" fillId="9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8" fillId="9" borderId="4" xfId="0" applyFont="1" applyFill="1" applyBorder="1" applyAlignment="1">
      <alignment horizontal="left" vertical="center"/>
    </xf>
    <xf numFmtId="0" fontId="9" fillId="14" borderId="4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left" vertical="center"/>
    </xf>
    <xf numFmtId="0" fontId="11" fillId="13" borderId="4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left" vertical="center" wrapText="1"/>
    </xf>
    <xf numFmtId="0" fontId="17" fillId="11" borderId="4" xfId="0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9" fontId="20" fillId="9" borderId="4" xfId="0" applyNumberFormat="1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9" fontId="20" fillId="11" borderId="4" xfId="0" applyNumberFormat="1" applyFont="1" applyFill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19" fillId="11" borderId="4" xfId="0" applyFont="1" applyFill="1" applyBorder="1" applyAlignment="1">
      <alignment horizontal="center" vertical="center"/>
    </xf>
    <xf numFmtId="0" fontId="23" fillId="9" borderId="4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0" fillId="13" borderId="0" xfId="0" applyFill="1"/>
    <xf numFmtId="0" fontId="10" fillId="13" borderId="0" xfId="0" applyFont="1" applyFill="1" applyAlignment="1">
      <alignment horizontal="left" vertical="center"/>
    </xf>
    <xf numFmtId="0" fontId="0" fillId="12" borderId="0" xfId="0" applyFill="1"/>
    <xf numFmtId="0" fontId="10" fillId="12" borderId="0" xfId="0" applyFont="1" applyFill="1" applyAlignment="1">
      <alignment horizontal="left" vertical="center"/>
    </xf>
    <xf numFmtId="0" fontId="0" fillId="10" borderId="0" xfId="0" applyFill="1"/>
    <xf numFmtId="0" fontId="10" fillId="10" borderId="0" xfId="0" applyFont="1" applyFill="1" applyAlignment="1">
      <alignment horizontal="left" vertical="center"/>
    </xf>
    <xf numFmtId="0" fontId="0" fillId="16" borderId="0" xfId="0" applyFill="1"/>
    <xf numFmtId="0" fontId="10" fillId="16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3" borderId="0" xfId="0" applyFill="1"/>
    <xf numFmtId="0" fontId="2" fillId="4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8" fillId="9" borderId="3" xfId="0" applyNumberFormat="1" applyFont="1" applyFill="1" applyBorder="1" applyAlignment="1">
      <alignment horizontal="center" vertical="center"/>
    </xf>
    <xf numFmtId="168" fontId="8" fillId="17" borderId="3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4">
    <dxf>
      <font>
        <b/>
        <sz val="9"/>
        <color rgb="FFD97B2B"/>
        <name val="Calibri"/>
        <charset val="1"/>
      </font>
      <fill>
        <patternFill>
          <bgColor rgb="FFFFF3CD"/>
        </patternFill>
      </fill>
    </dxf>
    <dxf>
      <font>
        <b/>
        <sz val="9"/>
        <color rgb="FFC0392B"/>
        <name val="Calibri"/>
        <charset val="1"/>
      </font>
      <fill>
        <patternFill>
          <bgColor rgb="FFFDECEA"/>
        </patternFill>
      </fill>
    </dxf>
    <dxf>
      <font>
        <b/>
        <sz val="9"/>
        <color rgb="FFC0392B"/>
        <name val="Calibri"/>
        <charset val="1"/>
      </font>
      <fill>
        <patternFill>
          <bgColor rgb="FFFDECEA"/>
        </patternFill>
      </fill>
    </dxf>
    <dxf>
      <font>
        <strike/>
        <sz val="9"/>
        <color rgb="FF888888"/>
        <name val="Calibri"/>
        <charset val="1"/>
      </font>
      <fill>
        <patternFill>
          <bgColor rgb="FFE8F5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86AB"/>
      <rgbColor rgb="FFB0B8C1"/>
      <rgbColor rgb="FF888888"/>
      <rgbColor rgb="FF9999FF"/>
      <rgbColor rgb="FF993366"/>
      <rgbColor rgb="FFFFF3CD"/>
      <rgbColor rgb="FFE8F5E9"/>
      <rgbColor rgb="FF660066"/>
      <rgbColor rgb="FFFF8080"/>
      <rgbColor rgb="FF0066CC"/>
      <rgbColor rgb="FFCCE5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B"/>
      <rgbColor rgb="FFD4EDDA"/>
      <rgbColor rgb="FFFDECEA"/>
      <rgbColor rgb="FFE0E7EF"/>
      <rgbColor rgb="FFF0F4F8"/>
      <rgbColor rgb="FFF0FAF4"/>
      <rgbColor rgb="FFF8D7DA"/>
      <rgbColor rgb="FF3366FF"/>
      <rgbColor rgb="FF33CCCC"/>
      <rgbColor rgb="FF99CC00"/>
      <rgbColor rgb="FFFFCC00"/>
      <rgbColor rgb="FFF39C12"/>
      <rgbColor rgb="FFD97B2B"/>
      <rgbColor rgb="FF555555"/>
      <rgbColor rgb="FF95A5A6"/>
      <rgbColor rgb="FF1E3A5F"/>
      <rgbColor rgb="FF27AE60"/>
      <rgbColor rgb="FF003300"/>
      <rgbColor rgb="FF333300"/>
      <rgbColor rgb="FFC0392B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3A5F"/>
    <pageSetUpPr fitToPage="1"/>
  </sheetPr>
  <dimension ref="A1:I43"/>
  <sheetViews>
    <sheetView showGridLines="0" tabSelected="1" zoomScaleNormal="100" workbookViewId="0">
      <pane ySplit="11" topLeftCell="A12" activePane="bottomLeft" state="frozen"/>
      <selection pane="bottomLeft" activeCell="I35" sqref="I35"/>
    </sheetView>
  </sheetViews>
  <sheetFormatPr baseColWidth="10" defaultColWidth="8.7109375" defaultRowHeight="15" x14ac:dyDescent="0.25"/>
  <cols>
    <col min="1" max="1" width="4" customWidth="1"/>
    <col min="2" max="2" width="32" customWidth="1"/>
    <col min="3" max="3" width="18" customWidth="1"/>
    <col min="4" max="4" width="12" customWidth="1"/>
    <col min="5" max="5" width="14" customWidth="1"/>
    <col min="6" max="6" width="13" customWidth="1"/>
    <col min="7" max="7" width="10" customWidth="1"/>
    <col min="8" max="8" width="16" customWidth="1"/>
    <col min="9" max="9" width="30" customWidth="1"/>
  </cols>
  <sheetData>
    <row r="1" spans="1:9" ht="7.5" customHeight="1" x14ac:dyDescent="0.25"/>
    <row r="2" spans="1:9" ht="49.5" customHeight="1" x14ac:dyDescent="0.25">
      <c r="A2" s="70" t="s">
        <v>166</v>
      </c>
      <c r="B2" s="70"/>
      <c r="C2" s="70"/>
      <c r="D2" s="70"/>
      <c r="E2" s="70"/>
      <c r="F2" s="70"/>
      <c r="G2" s="70"/>
      <c r="H2" s="70"/>
      <c r="I2" s="70"/>
    </row>
    <row r="3" spans="1:9" ht="7.5" customHeight="1" x14ac:dyDescent="0.25">
      <c r="A3" s="75"/>
      <c r="B3" s="75"/>
      <c r="C3" s="75"/>
      <c r="D3" s="75"/>
      <c r="E3" s="75"/>
      <c r="F3" s="75"/>
      <c r="G3" s="75"/>
      <c r="H3" s="75"/>
      <c r="I3" s="75"/>
    </row>
    <row r="4" spans="1:9" ht="25.5" customHeight="1" x14ac:dyDescent="0.25">
      <c r="A4" s="76" t="s">
        <v>0</v>
      </c>
      <c r="B4" s="76"/>
      <c r="C4" s="76"/>
      <c r="D4" s="76"/>
      <c r="E4" s="76"/>
      <c r="F4" s="76"/>
      <c r="G4" s="76"/>
      <c r="H4" s="76"/>
      <c r="I4" s="76"/>
    </row>
    <row r="5" spans="1:9" ht="31.5" customHeight="1" x14ac:dyDescent="0.25">
      <c r="A5" s="77" t="s">
        <v>1</v>
      </c>
      <c r="B5" s="77"/>
      <c r="C5" s="78" t="s">
        <v>2</v>
      </c>
      <c r="D5" s="78"/>
      <c r="E5" s="79" t="s">
        <v>3</v>
      </c>
      <c r="F5" s="79"/>
      <c r="G5" s="80" t="s">
        <v>4</v>
      </c>
      <c r="H5" s="80"/>
      <c r="I5" s="81" t="s">
        <v>5</v>
      </c>
    </row>
    <row r="6" spans="1:9" ht="31.5" customHeight="1" x14ac:dyDescent="0.25">
      <c r="A6" s="77"/>
      <c r="B6" s="77"/>
      <c r="C6" s="78"/>
      <c r="D6" s="78"/>
      <c r="E6" s="79"/>
      <c r="F6" s="79"/>
      <c r="G6" s="80"/>
      <c r="H6" s="80"/>
      <c r="I6" s="81"/>
    </row>
    <row r="7" spans="1:9" ht="31.5" customHeight="1" x14ac:dyDescent="0.25">
      <c r="A7" s="70">
        <f>COUNTA(B12:B41)</f>
        <v>15</v>
      </c>
      <c r="B7" s="70"/>
      <c r="C7" s="71">
        <f>COUNTIF(E12:E41,"Offen")</f>
        <v>10</v>
      </c>
      <c r="D7" s="71"/>
      <c r="E7" s="72">
        <f>COUNTIF(E12:E41,"In Bearbeitung")</f>
        <v>3</v>
      </c>
      <c r="F7" s="72"/>
      <c r="G7" s="73">
        <f>COUNTIF(E12:E41,"Erledigt")</f>
        <v>2</v>
      </c>
      <c r="H7" s="73"/>
      <c r="I7" s="74">
        <f ca="1">COUNTIF(G12:G41,"&lt;0")</f>
        <v>17</v>
      </c>
    </row>
    <row r="8" spans="1:9" ht="31.5" customHeight="1" x14ac:dyDescent="0.25">
      <c r="A8" s="70"/>
      <c r="B8" s="70"/>
      <c r="C8" s="71"/>
      <c r="D8" s="71"/>
      <c r="E8" s="72"/>
      <c r="F8" s="72"/>
      <c r="G8" s="73"/>
      <c r="H8" s="73"/>
      <c r="I8" s="74"/>
    </row>
    <row r="9" spans="1:9" ht="7.5" customHeight="1" x14ac:dyDescent="0.25"/>
    <row r="10" spans="1:9" ht="25.5" customHeight="1" x14ac:dyDescent="0.25">
      <c r="A10" s="68" t="str">
        <f ca="1">IFERROR("Fortschritt: "&amp;TEXT(COUNTIF(E12:E41,"Erledigt")/COUNTA(B12:B41),"0%")&amp;" erledigt  |  Heute: "&amp;TEXT(TODAY(),"TT.MM.JJJJ")," — Noch keine Aufgaben eingetragen")</f>
        <v>Fortschritt: 13% erledigt  |  Heute: TT.08.JJJJ</v>
      </c>
      <c r="B10" s="68"/>
      <c r="C10" s="68"/>
      <c r="D10" s="68"/>
      <c r="E10" s="68"/>
      <c r="F10" s="68"/>
      <c r="G10" s="68"/>
      <c r="H10" s="68"/>
      <c r="I10" s="68"/>
    </row>
    <row r="11" spans="1:9" ht="27.75" customHeight="1" x14ac:dyDescent="0.25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  <c r="I11" s="1" t="s">
        <v>14</v>
      </c>
    </row>
    <row r="12" spans="1:9" ht="21.75" customHeight="1" x14ac:dyDescent="0.25">
      <c r="A12" s="2">
        <v>1</v>
      </c>
      <c r="B12" s="3" t="s">
        <v>15</v>
      </c>
      <c r="C12" s="4" t="s">
        <v>16</v>
      </c>
      <c r="D12" s="5" t="s">
        <v>17</v>
      </c>
      <c r="E12" s="6" t="s">
        <v>18</v>
      </c>
      <c r="F12" s="87">
        <v>46218</v>
      </c>
      <c r="G12" s="7">
        <f t="shared" ref="G12:G26" ca="1" si="0">(F12-TODAY())</f>
        <v>-30</v>
      </c>
      <c r="H12" s="4" t="s">
        <v>19</v>
      </c>
      <c r="I12" s="8" t="s">
        <v>20</v>
      </c>
    </row>
    <row r="13" spans="1:9" ht="21.75" customHeight="1" x14ac:dyDescent="0.25">
      <c r="A13" s="9">
        <v>2</v>
      </c>
      <c r="B13" s="10" t="s">
        <v>21</v>
      </c>
      <c r="C13" s="11" t="s">
        <v>22</v>
      </c>
      <c r="D13" s="12" t="s">
        <v>17</v>
      </c>
      <c r="E13" s="6" t="s">
        <v>18</v>
      </c>
      <c r="F13" s="88">
        <v>46225</v>
      </c>
      <c r="G13" s="13">
        <f t="shared" ca="1" si="0"/>
        <v>-23</v>
      </c>
      <c r="H13" s="11" t="s">
        <v>23</v>
      </c>
      <c r="I13" s="14" t="s">
        <v>24</v>
      </c>
    </row>
    <row r="14" spans="1:9" ht="21.75" customHeight="1" x14ac:dyDescent="0.25">
      <c r="A14" s="2">
        <v>3</v>
      </c>
      <c r="B14" s="15" t="s">
        <v>25</v>
      </c>
      <c r="C14" s="4" t="s">
        <v>26</v>
      </c>
      <c r="D14" s="5" t="s">
        <v>17</v>
      </c>
      <c r="E14" s="16" t="s">
        <v>27</v>
      </c>
      <c r="F14" s="87">
        <v>46254</v>
      </c>
      <c r="G14" s="17">
        <f t="shared" ca="1" si="0"/>
        <v>6</v>
      </c>
      <c r="H14" s="4" t="s">
        <v>28</v>
      </c>
      <c r="I14" s="8" t="s">
        <v>29</v>
      </c>
    </row>
    <row r="15" spans="1:9" ht="21.75" customHeight="1" x14ac:dyDescent="0.25">
      <c r="A15" s="9">
        <v>4</v>
      </c>
      <c r="B15" s="18" t="s">
        <v>30</v>
      </c>
      <c r="C15" s="11" t="s">
        <v>31</v>
      </c>
      <c r="D15" s="19" t="s">
        <v>32</v>
      </c>
      <c r="E15" s="16" t="s">
        <v>27</v>
      </c>
      <c r="F15" s="88">
        <v>46252</v>
      </c>
      <c r="G15" s="20">
        <f t="shared" ca="1" si="0"/>
        <v>4</v>
      </c>
      <c r="H15" s="11" t="s">
        <v>19</v>
      </c>
      <c r="I15" s="14" t="s">
        <v>33</v>
      </c>
    </row>
    <row r="16" spans="1:9" ht="21.75" customHeight="1" x14ac:dyDescent="0.25">
      <c r="A16" s="2">
        <v>5</v>
      </c>
      <c r="B16" s="15" t="s">
        <v>34</v>
      </c>
      <c r="C16" s="4" t="s">
        <v>35</v>
      </c>
      <c r="D16" s="21" t="s">
        <v>32</v>
      </c>
      <c r="E16" s="22" t="s">
        <v>36</v>
      </c>
      <c r="F16" s="87">
        <v>46266</v>
      </c>
      <c r="G16" s="17">
        <f t="shared" ca="1" si="0"/>
        <v>18</v>
      </c>
      <c r="H16" s="4" t="s">
        <v>37</v>
      </c>
      <c r="I16" s="8" t="s">
        <v>38</v>
      </c>
    </row>
    <row r="17" spans="1:9" ht="21.75" customHeight="1" x14ac:dyDescent="0.25">
      <c r="A17" s="9">
        <v>6</v>
      </c>
      <c r="B17" s="18" t="s">
        <v>39</v>
      </c>
      <c r="C17" s="11" t="s">
        <v>40</v>
      </c>
      <c r="D17" s="19" t="s">
        <v>32</v>
      </c>
      <c r="E17" s="22" t="s">
        <v>36</v>
      </c>
      <c r="F17" s="88">
        <v>46275</v>
      </c>
      <c r="G17" s="20">
        <f t="shared" ca="1" si="0"/>
        <v>27</v>
      </c>
      <c r="H17" s="11" t="s">
        <v>41</v>
      </c>
      <c r="I17" s="14" t="s">
        <v>42</v>
      </c>
    </row>
    <row r="18" spans="1:9" ht="21.75" customHeight="1" x14ac:dyDescent="0.25">
      <c r="A18" s="2">
        <v>7</v>
      </c>
      <c r="B18" s="15" t="s">
        <v>43</v>
      </c>
      <c r="C18" s="4" t="s">
        <v>44</v>
      </c>
      <c r="D18" s="5" t="s">
        <v>17</v>
      </c>
      <c r="E18" s="22" t="s">
        <v>36</v>
      </c>
      <c r="F18" s="87">
        <v>46280</v>
      </c>
      <c r="G18" s="17">
        <f t="shared" ca="1" si="0"/>
        <v>32</v>
      </c>
      <c r="H18" s="4" t="s">
        <v>28</v>
      </c>
      <c r="I18" s="8" t="s">
        <v>45</v>
      </c>
    </row>
    <row r="19" spans="1:9" ht="21.75" customHeight="1" x14ac:dyDescent="0.25">
      <c r="A19" s="9">
        <v>8</v>
      </c>
      <c r="B19" s="18" t="s">
        <v>46</v>
      </c>
      <c r="C19" s="11" t="s">
        <v>47</v>
      </c>
      <c r="D19" s="19" t="s">
        <v>32</v>
      </c>
      <c r="E19" s="22" t="s">
        <v>36</v>
      </c>
      <c r="F19" s="88">
        <v>46259</v>
      </c>
      <c r="G19" s="20">
        <f t="shared" ca="1" si="0"/>
        <v>11</v>
      </c>
      <c r="H19" s="11" t="s">
        <v>37</v>
      </c>
      <c r="I19" s="14" t="s">
        <v>48</v>
      </c>
    </row>
    <row r="20" spans="1:9" ht="21.75" customHeight="1" x14ac:dyDescent="0.25">
      <c r="A20" s="2">
        <v>9</v>
      </c>
      <c r="B20" s="15" t="s">
        <v>49</v>
      </c>
      <c r="C20" s="4" t="s">
        <v>50</v>
      </c>
      <c r="D20" s="5" t="s">
        <v>17</v>
      </c>
      <c r="E20" s="22" t="s">
        <v>36</v>
      </c>
      <c r="F20" s="87">
        <v>46264</v>
      </c>
      <c r="G20" s="17">
        <f t="shared" ca="1" si="0"/>
        <v>16</v>
      </c>
      <c r="H20" s="4" t="s">
        <v>51</v>
      </c>
      <c r="I20" s="8" t="s">
        <v>52</v>
      </c>
    </row>
    <row r="21" spans="1:9" ht="21.75" customHeight="1" x14ac:dyDescent="0.25">
      <c r="A21" s="9">
        <v>10</v>
      </c>
      <c r="B21" s="18" t="s">
        <v>53</v>
      </c>
      <c r="C21" s="11" t="s">
        <v>40</v>
      </c>
      <c r="D21" s="23" t="s">
        <v>54</v>
      </c>
      <c r="E21" s="22" t="s">
        <v>36</v>
      </c>
      <c r="F21" s="88">
        <v>46270</v>
      </c>
      <c r="G21" s="20">
        <f t="shared" ca="1" si="0"/>
        <v>22</v>
      </c>
      <c r="H21" s="11" t="s">
        <v>41</v>
      </c>
      <c r="I21" s="14" t="s">
        <v>55</v>
      </c>
    </row>
    <row r="22" spans="1:9" ht="21.75" customHeight="1" x14ac:dyDescent="0.25">
      <c r="A22" s="2">
        <v>11</v>
      </c>
      <c r="B22" s="15" t="s">
        <v>56</v>
      </c>
      <c r="C22" s="4" t="s">
        <v>44</v>
      </c>
      <c r="D22" s="5" t="s">
        <v>17</v>
      </c>
      <c r="E22" s="22" t="s">
        <v>36</v>
      </c>
      <c r="F22" s="87">
        <v>46371</v>
      </c>
      <c r="G22" s="17">
        <f t="shared" ca="1" si="0"/>
        <v>123</v>
      </c>
      <c r="H22" s="4" t="s">
        <v>28</v>
      </c>
      <c r="I22" s="8" t="s">
        <v>57</v>
      </c>
    </row>
    <row r="23" spans="1:9" ht="21.75" customHeight="1" x14ac:dyDescent="0.25">
      <c r="A23" s="9">
        <v>12</v>
      </c>
      <c r="B23" s="18" t="s">
        <v>58</v>
      </c>
      <c r="C23" s="11" t="s">
        <v>35</v>
      </c>
      <c r="D23" s="23" t="s">
        <v>54</v>
      </c>
      <c r="E23" s="22" t="s">
        <v>36</v>
      </c>
      <c r="F23" s="88">
        <v>46285</v>
      </c>
      <c r="G23" s="20">
        <f t="shared" ca="1" si="0"/>
        <v>37</v>
      </c>
      <c r="H23" s="11" t="s">
        <v>37</v>
      </c>
      <c r="I23" s="14" t="s">
        <v>59</v>
      </c>
    </row>
    <row r="24" spans="1:9" ht="21.75" customHeight="1" x14ac:dyDescent="0.25">
      <c r="A24" s="2">
        <v>13</v>
      </c>
      <c r="B24" s="15" t="s">
        <v>60</v>
      </c>
      <c r="C24" s="4" t="s">
        <v>50</v>
      </c>
      <c r="D24" s="21" t="s">
        <v>32</v>
      </c>
      <c r="E24" s="22" t="s">
        <v>36</v>
      </c>
      <c r="F24" s="87">
        <v>46265</v>
      </c>
      <c r="G24" s="17">
        <f t="shared" ca="1" si="0"/>
        <v>17</v>
      </c>
      <c r="H24" s="4" t="s">
        <v>51</v>
      </c>
      <c r="I24" s="8" t="s">
        <v>61</v>
      </c>
    </row>
    <row r="25" spans="1:9" ht="21.75" customHeight="1" x14ac:dyDescent="0.25">
      <c r="A25" s="9">
        <v>14</v>
      </c>
      <c r="B25" s="18" t="s">
        <v>62</v>
      </c>
      <c r="C25" s="11" t="s">
        <v>47</v>
      </c>
      <c r="D25" s="12" t="s">
        <v>17</v>
      </c>
      <c r="E25" s="16" t="s">
        <v>27</v>
      </c>
      <c r="F25" s="88">
        <v>46253</v>
      </c>
      <c r="G25" s="20">
        <f t="shared" ca="1" si="0"/>
        <v>5</v>
      </c>
      <c r="H25" s="11" t="s">
        <v>23</v>
      </c>
      <c r="I25" s="14" t="s">
        <v>63</v>
      </c>
    </row>
    <row r="26" spans="1:9" ht="21.75" customHeight="1" x14ac:dyDescent="0.25">
      <c r="A26" s="2">
        <v>15</v>
      </c>
      <c r="B26" s="15" t="s">
        <v>64</v>
      </c>
      <c r="C26" s="4" t="s">
        <v>40</v>
      </c>
      <c r="D26" s="24" t="s">
        <v>54</v>
      </c>
      <c r="E26" s="22" t="s">
        <v>36</v>
      </c>
      <c r="F26" s="87">
        <v>46295</v>
      </c>
      <c r="G26" s="17">
        <f t="shared" ca="1" si="0"/>
        <v>47</v>
      </c>
      <c r="H26" s="4" t="s">
        <v>41</v>
      </c>
      <c r="I26" s="8" t="s">
        <v>65</v>
      </c>
    </row>
    <row r="27" spans="1:9" ht="21.75" customHeight="1" x14ac:dyDescent="0.25">
      <c r="A27" s="25">
        <v>16</v>
      </c>
      <c r="B27" s="26"/>
      <c r="C27" s="26"/>
      <c r="D27" s="26"/>
      <c r="E27" s="26"/>
      <c r="F27" s="88"/>
      <c r="G27" s="20">
        <f t="shared" ref="G27:G41" ca="1" si="1">IFERROR(F27-TODAY(),"")</f>
        <v>-46248</v>
      </c>
      <c r="H27" s="26"/>
      <c r="I27" s="26"/>
    </row>
    <row r="28" spans="1:9" ht="21.75" customHeight="1" x14ac:dyDescent="0.25">
      <c r="A28" s="27">
        <v>17</v>
      </c>
      <c r="B28" s="28"/>
      <c r="C28" s="28"/>
      <c r="D28" s="28"/>
      <c r="E28" s="28"/>
      <c r="F28" s="87"/>
      <c r="G28" s="17">
        <f t="shared" ca="1" si="1"/>
        <v>-46248</v>
      </c>
      <c r="H28" s="28"/>
      <c r="I28" s="28"/>
    </row>
    <row r="29" spans="1:9" ht="21.75" customHeight="1" x14ac:dyDescent="0.25">
      <c r="A29" s="25">
        <v>18</v>
      </c>
      <c r="B29" s="26"/>
      <c r="C29" s="26"/>
      <c r="D29" s="26"/>
      <c r="E29" s="26"/>
      <c r="F29" s="88"/>
      <c r="G29" s="20">
        <f t="shared" ca="1" si="1"/>
        <v>-46248</v>
      </c>
      <c r="H29" s="26"/>
      <c r="I29" s="26"/>
    </row>
    <row r="30" spans="1:9" ht="21.75" customHeight="1" x14ac:dyDescent="0.25">
      <c r="A30" s="27">
        <v>19</v>
      </c>
      <c r="B30" s="28"/>
      <c r="C30" s="28"/>
      <c r="D30" s="28"/>
      <c r="E30" s="28"/>
      <c r="F30" s="87"/>
      <c r="G30" s="17">
        <f t="shared" ca="1" si="1"/>
        <v>-46248</v>
      </c>
      <c r="H30" s="28"/>
      <c r="I30" s="28"/>
    </row>
    <row r="31" spans="1:9" ht="21.75" customHeight="1" x14ac:dyDescent="0.25">
      <c r="A31" s="25">
        <v>20</v>
      </c>
      <c r="B31" s="26"/>
      <c r="C31" s="26"/>
      <c r="D31" s="26"/>
      <c r="E31" s="26"/>
      <c r="F31" s="88"/>
      <c r="G31" s="20">
        <f t="shared" ca="1" si="1"/>
        <v>-46248</v>
      </c>
      <c r="H31" s="26"/>
      <c r="I31" s="26"/>
    </row>
    <row r="32" spans="1:9" ht="21.75" customHeight="1" x14ac:dyDescent="0.25">
      <c r="A32" s="27">
        <v>21</v>
      </c>
      <c r="B32" s="28"/>
      <c r="C32" s="28"/>
      <c r="D32" s="28"/>
      <c r="E32" s="28"/>
      <c r="F32" s="87"/>
      <c r="G32" s="17">
        <f t="shared" ca="1" si="1"/>
        <v>-46248</v>
      </c>
      <c r="H32" s="28"/>
      <c r="I32" s="28"/>
    </row>
    <row r="33" spans="1:9" ht="21.75" customHeight="1" x14ac:dyDescent="0.25">
      <c r="A33" s="25">
        <v>22</v>
      </c>
      <c r="B33" s="26"/>
      <c r="C33" s="26"/>
      <c r="D33" s="26"/>
      <c r="E33" s="26"/>
      <c r="F33" s="88"/>
      <c r="G33" s="20">
        <f t="shared" ca="1" si="1"/>
        <v>-46248</v>
      </c>
      <c r="H33" s="26"/>
      <c r="I33" s="26"/>
    </row>
    <row r="34" spans="1:9" ht="21.75" customHeight="1" x14ac:dyDescent="0.25">
      <c r="A34" s="27">
        <v>23</v>
      </c>
      <c r="B34" s="28"/>
      <c r="C34" s="28"/>
      <c r="D34" s="28"/>
      <c r="E34" s="28"/>
      <c r="F34" s="87"/>
      <c r="G34" s="17">
        <f t="shared" ca="1" si="1"/>
        <v>-46248</v>
      </c>
      <c r="H34" s="28"/>
      <c r="I34" s="28"/>
    </row>
    <row r="35" spans="1:9" ht="21.75" customHeight="1" x14ac:dyDescent="0.25">
      <c r="A35" s="25">
        <v>24</v>
      </c>
      <c r="B35" s="26"/>
      <c r="C35" s="26"/>
      <c r="D35" s="26"/>
      <c r="E35" s="26"/>
      <c r="F35" s="88"/>
      <c r="G35" s="20">
        <f t="shared" ca="1" si="1"/>
        <v>-46248</v>
      </c>
      <c r="H35" s="26"/>
      <c r="I35" s="26"/>
    </row>
    <row r="36" spans="1:9" ht="21.75" customHeight="1" x14ac:dyDescent="0.25">
      <c r="A36" s="27">
        <v>25</v>
      </c>
      <c r="B36" s="28"/>
      <c r="C36" s="28"/>
      <c r="D36" s="28"/>
      <c r="E36" s="28"/>
      <c r="F36" s="87"/>
      <c r="G36" s="17">
        <f t="shared" ca="1" si="1"/>
        <v>-46248</v>
      </c>
      <c r="H36" s="28"/>
      <c r="I36" s="28"/>
    </row>
    <row r="37" spans="1:9" ht="21.75" customHeight="1" x14ac:dyDescent="0.25">
      <c r="A37" s="25">
        <v>26</v>
      </c>
      <c r="B37" s="26"/>
      <c r="C37" s="26"/>
      <c r="D37" s="26"/>
      <c r="E37" s="26"/>
      <c r="F37" s="88"/>
      <c r="G37" s="20">
        <f t="shared" ca="1" si="1"/>
        <v>-46248</v>
      </c>
      <c r="H37" s="26"/>
      <c r="I37" s="26"/>
    </row>
    <row r="38" spans="1:9" ht="21.75" customHeight="1" x14ac:dyDescent="0.25">
      <c r="A38" s="27">
        <v>27</v>
      </c>
      <c r="B38" s="28"/>
      <c r="C38" s="28"/>
      <c r="D38" s="28"/>
      <c r="E38" s="28"/>
      <c r="F38" s="87"/>
      <c r="G38" s="17">
        <f t="shared" ca="1" si="1"/>
        <v>-46248</v>
      </c>
      <c r="H38" s="28"/>
      <c r="I38" s="28"/>
    </row>
    <row r="39" spans="1:9" ht="21.75" customHeight="1" x14ac:dyDescent="0.25">
      <c r="A39" s="25">
        <v>28</v>
      </c>
      <c r="B39" s="26"/>
      <c r="C39" s="26"/>
      <c r="D39" s="26"/>
      <c r="E39" s="26"/>
      <c r="F39" s="88"/>
      <c r="G39" s="20">
        <f t="shared" ca="1" si="1"/>
        <v>-46248</v>
      </c>
      <c r="H39" s="26"/>
      <c r="I39" s="26"/>
    </row>
    <row r="40" spans="1:9" ht="21.75" customHeight="1" x14ac:dyDescent="0.25">
      <c r="A40" s="27">
        <v>29</v>
      </c>
      <c r="B40" s="28"/>
      <c r="C40" s="28"/>
      <c r="D40" s="28"/>
      <c r="E40" s="28"/>
      <c r="F40" s="87"/>
      <c r="G40" s="17">
        <f t="shared" ca="1" si="1"/>
        <v>-46248</v>
      </c>
      <c r="H40" s="28"/>
      <c r="I40" s="28"/>
    </row>
    <row r="41" spans="1:9" ht="21.75" customHeight="1" x14ac:dyDescent="0.25">
      <c r="A41" s="25">
        <v>30</v>
      </c>
      <c r="B41" s="26"/>
      <c r="C41" s="26"/>
      <c r="D41" s="26"/>
      <c r="E41" s="26"/>
      <c r="F41" s="88"/>
      <c r="G41" s="20">
        <f t="shared" ca="1" si="1"/>
        <v>-46248</v>
      </c>
      <c r="H41" s="26"/>
      <c r="I41" s="26"/>
    </row>
    <row r="43" spans="1:9" ht="19.5" customHeight="1" x14ac:dyDescent="0.25">
      <c r="A43" s="69" t="s">
        <v>66</v>
      </c>
      <c r="B43" s="69"/>
      <c r="C43" s="69"/>
      <c r="D43" s="69"/>
      <c r="E43" s="69"/>
      <c r="F43" s="69"/>
      <c r="G43" s="69"/>
      <c r="H43" s="69"/>
      <c r="I43" s="69"/>
    </row>
  </sheetData>
  <mergeCells count="15">
    <mergeCell ref="A2:I2"/>
    <mergeCell ref="A3:I3"/>
    <mergeCell ref="A4:I4"/>
    <mergeCell ref="A5:B6"/>
    <mergeCell ref="C5:D6"/>
    <mergeCell ref="E5:F6"/>
    <mergeCell ref="G5:H6"/>
    <mergeCell ref="I5:I6"/>
    <mergeCell ref="A10:I10"/>
    <mergeCell ref="A43:I43"/>
    <mergeCell ref="A7:B8"/>
    <mergeCell ref="C7:D8"/>
    <mergeCell ref="E7:F8"/>
    <mergeCell ref="G7:H8"/>
    <mergeCell ref="I7:I8"/>
  </mergeCells>
  <conditionalFormatting sqref="B12:B41">
    <cfRule type="expression" dxfId="3" priority="2">
      <formula>$E12="Erledigt"</formula>
    </cfRule>
    <cfRule type="expression" dxfId="2" priority="3">
      <formula>AND($G12&lt;0,$E12&lt;&gt;"Erledigt")</formula>
    </cfRule>
  </conditionalFormatting>
  <conditionalFormatting sqref="G12:G41">
    <cfRule type="expression" dxfId="1" priority="4">
      <formula>AND(G12&lt;0,G12&lt;&gt;"")</formula>
    </cfRule>
    <cfRule type="expression" dxfId="0" priority="5">
      <formula>AND(G12&gt;=0,G12&lt;=3,G12&lt;&gt;"")</formula>
    </cfRule>
  </conditionalFormatting>
  <dataValidations count="3">
    <dataValidation type="list" showErrorMessage="1" errorTitle="Ungültige Eingabe" error="Bitte eine Kategorie aus der Liste wählen." sqref="C12:C41" xr:uid="{00000000-0002-0000-0000-000000000000}">
      <formula1>"Planung,Einkauf,Reporting,Kommunikation,Marketing,Personal,Finanzen,IT,Vertrieb,Sonstiges"</formula1>
      <formula2>0</formula2>
    </dataValidation>
    <dataValidation type="list" sqref="D12:D41" xr:uid="{00000000-0002-0000-0000-000001000000}">
      <formula1>"Hoch,Mittel,Niedrig"</formula1>
      <formula2>0</formula2>
    </dataValidation>
    <dataValidation type="list" sqref="E12:E41" xr:uid="{00000000-0002-0000-0000-000002000000}">
      <formula1>"Offen,In Bearbeitung,Erledigt,Verschoben"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86AB"/>
  </sheetPr>
  <dimension ref="A1:H17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0" customWidth="1"/>
    <col min="2" max="2" width="6" customWidth="1"/>
    <col min="3" max="3" width="28" customWidth="1"/>
    <col min="4" max="8" width="14" customWidth="1"/>
  </cols>
  <sheetData>
    <row r="1" spans="1:8" ht="9.75" customHeight="1" x14ac:dyDescent="0.25"/>
    <row r="2" spans="1:8" ht="43.5" customHeight="1" x14ac:dyDescent="0.25">
      <c r="A2" s="82" t="s">
        <v>67</v>
      </c>
      <c r="B2" s="82"/>
      <c r="C2" s="82"/>
      <c r="D2" s="82"/>
      <c r="E2" s="82"/>
      <c r="F2" s="82"/>
      <c r="G2" s="82"/>
      <c r="H2" s="82"/>
    </row>
    <row r="3" spans="1:8" ht="7.5" customHeight="1" x14ac:dyDescent="0.25">
      <c r="A3" s="75"/>
      <c r="B3" s="75"/>
      <c r="C3" s="75"/>
      <c r="D3" s="75"/>
      <c r="E3" s="75"/>
      <c r="F3" s="75"/>
      <c r="G3" s="75"/>
      <c r="H3" s="75"/>
    </row>
    <row r="4" spans="1:8" ht="9.75" customHeight="1" x14ac:dyDescent="0.25"/>
    <row r="5" spans="1:8" ht="24" customHeight="1" x14ac:dyDescent="0.25">
      <c r="A5" s="29" t="s">
        <v>68</v>
      </c>
      <c r="B5" s="29" t="s">
        <v>69</v>
      </c>
      <c r="C5" s="29" t="s">
        <v>70</v>
      </c>
      <c r="D5" s="29" t="s">
        <v>71</v>
      </c>
      <c r="E5" s="29" t="s">
        <v>72</v>
      </c>
      <c r="F5" s="29" t="s">
        <v>73</v>
      </c>
      <c r="G5" s="29" t="s">
        <v>74</v>
      </c>
      <c r="H5" s="29" t="s">
        <v>14</v>
      </c>
    </row>
    <row r="6" spans="1:8" ht="21.75" customHeight="1" x14ac:dyDescent="0.25">
      <c r="A6" s="30" t="s">
        <v>75</v>
      </c>
      <c r="B6" s="31" t="s">
        <v>76</v>
      </c>
      <c r="C6" s="32" t="s">
        <v>77</v>
      </c>
      <c r="D6" s="33" t="s">
        <v>78</v>
      </c>
      <c r="E6" s="33" t="s">
        <v>78</v>
      </c>
      <c r="F6" s="33" t="s">
        <v>78</v>
      </c>
      <c r="G6" s="33" t="s">
        <v>78</v>
      </c>
      <c r="H6" s="34" t="s">
        <v>79</v>
      </c>
    </row>
    <row r="7" spans="1:8" ht="21.75" customHeight="1" x14ac:dyDescent="0.25">
      <c r="A7" s="35" t="s">
        <v>80</v>
      </c>
      <c r="B7" s="36" t="s">
        <v>81</v>
      </c>
      <c r="C7" s="32" t="s">
        <v>77</v>
      </c>
      <c r="D7" s="32" t="s">
        <v>77</v>
      </c>
      <c r="E7" s="32" t="s">
        <v>77</v>
      </c>
      <c r="F7" s="32" t="s">
        <v>77</v>
      </c>
      <c r="G7" s="32" t="s">
        <v>77</v>
      </c>
      <c r="H7" s="37" t="s">
        <v>82</v>
      </c>
    </row>
    <row r="8" spans="1:8" ht="21.75" customHeight="1" x14ac:dyDescent="0.25">
      <c r="A8" s="30" t="s">
        <v>83</v>
      </c>
      <c r="B8" s="31" t="s">
        <v>76</v>
      </c>
      <c r="C8" s="32" t="s">
        <v>77</v>
      </c>
      <c r="D8" s="32" t="s">
        <v>77</v>
      </c>
      <c r="E8" s="32" t="s">
        <v>77</v>
      </c>
      <c r="F8" s="32" t="s">
        <v>77</v>
      </c>
      <c r="G8" s="32" t="s">
        <v>77</v>
      </c>
      <c r="H8" s="34" t="s">
        <v>84</v>
      </c>
    </row>
    <row r="9" spans="1:8" ht="21.75" customHeight="1" x14ac:dyDescent="0.25">
      <c r="A9" s="35" t="s">
        <v>85</v>
      </c>
      <c r="B9" s="31" t="s">
        <v>76</v>
      </c>
      <c r="C9" s="32" t="s">
        <v>77</v>
      </c>
      <c r="D9" s="38" t="s">
        <v>78</v>
      </c>
      <c r="E9" s="32" t="s">
        <v>77</v>
      </c>
      <c r="F9" s="38" t="s">
        <v>78</v>
      </c>
      <c r="G9" s="32" t="s">
        <v>77</v>
      </c>
      <c r="H9" s="37" t="s">
        <v>86</v>
      </c>
    </row>
    <row r="10" spans="1:8" ht="21.75" customHeight="1" x14ac:dyDescent="0.25">
      <c r="A10" s="30" t="s">
        <v>87</v>
      </c>
      <c r="B10" s="36" t="s">
        <v>81</v>
      </c>
      <c r="C10" s="33" t="s">
        <v>78</v>
      </c>
      <c r="D10" s="33" t="s">
        <v>78</v>
      </c>
      <c r="E10" s="32" t="s">
        <v>77</v>
      </c>
      <c r="F10" s="33" t="s">
        <v>78</v>
      </c>
      <c r="G10" s="33" t="s">
        <v>78</v>
      </c>
      <c r="H10" s="34" t="s">
        <v>88</v>
      </c>
    </row>
    <row r="11" spans="1:8" ht="21.75" customHeight="1" x14ac:dyDescent="0.25">
      <c r="A11" s="35" t="s">
        <v>89</v>
      </c>
      <c r="B11" s="36" t="s">
        <v>81</v>
      </c>
      <c r="C11" s="38" t="s">
        <v>78</v>
      </c>
      <c r="D11" s="32" t="s">
        <v>77</v>
      </c>
      <c r="E11" s="38" t="s">
        <v>78</v>
      </c>
      <c r="F11" s="38" t="s">
        <v>78</v>
      </c>
      <c r="G11" s="38" t="s">
        <v>78</v>
      </c>
      <c r="H11" s="37" t="s">
        <v>90</v>
      </c>
    </row>
    <row r="12" spans="1:8" ht="21.75" customHeight="1" x14ac:dyDescent="0.25">
      <c r="A12" s="30" t="s">
        <v>91</v>
      </c>
      <c r="B12" s="31" t="s">
        <v>76</v>
      </c>
      <c r="C12" s="33" t="s">
        <v>78</v>
      </c>
      <c r="D12" s="33" t="s">
        <v>78</v>
      </c>
      <c r="E12" s="33" t="s">
        <v>78</v>
      </c>
      <c r="F12" s="32" t="s">
        <v>77</v>
      </c>
      <c r="G12" s="33" t="s">
        <v>78</v>
      </c>
      <c r="H12" s="34" t="s">
        <v>92</v>
      </c>
    </row>
    <row r="13" spans="1:8" ht="21.75" customHeight="1" x14ac:dyDescent="0.25">
      <c r="A13" s="35" t="s">
        <v>93</v>
      </c>
      <c r="B13" s="31" t="s">
        <v>76</v>
      </c>
      <c r="C13" s="38" t="s">
        <v>78</v>
      </c>
      <c r="D13" s="38" t="s">
        <v>78</v>
      </c>
      <c r="E13" s="38" t="s">
        <v>78</v>
      </c>
      <c r="F13" s="38" t="s">
        <v>78</v>
      </c>
      <c r="G13" s="32" t="s">
        <v>77</v>
      </c>
      <c r="H13" s="37" t="s">
        <v>94</v>
      </c>
    </row>
    <row r="14" spans="1:8" ht="21.75" customHeight="1" x14ac:dyDescent="0.25">
      <c r="A14" s="30" t="s">
        <v>95</v>
      </c>
      <c r="B14" s="39" t="s">
        <v>96</v>
      </c>
      <c r="C14" s="33" t="s">
        <v>78</v>
      </c>
      <c r="D14" s="33" t="s">
        <v>78</v>
      </c>
      <c r="E14" s="33" t="s">
        <v>78</v>
      </c>
      <c r="F14" s="32" t="s">
        <v>77</v>
      </c>
      <c r="G14" s="33" t="s">
        <v>78</v>
      </c>
      <c r="H14" s="34" t="s">
        <v>97</v>
      </c>
    </row>
    <row r="15" spans="1:8" ht="21.75" customHeight="1" x14ac:dyDescent="0.25">
      <c r="A15" s="35" t="s">
        <v>98</v>
      </c>
      <c r="B15" s="39" t="s">
        <v>96</v>
      </c>
      <c r="C15" s="38" t="s">
        <v>78</v>
      </c>
      <c r="D15" s="38" t="s">
        <v>78</v>
      </c>
      <c r="E15" s="38" t="s">
        <v>78</v>
      </c>
      <c r="F15" s="38" t="s">
        <v>78</v>
      </c>
      <c r="G15" s="32" t="s">
        <v>77</v>
      </c>
      <c r="H15" s="37" t="s">
        <v>99</v>
      </c>
    </row>
    <row r="17" spans="1:8" ht="18" customHeight="1" x14ac:dyDescent="0.25">
      <c r="A17" s="83" t="s">
        <v>100</v>
      </c>
      <c r="B17" s="83"/>
      <c r="C17" s="83"/>
      <c r="D17" s="83"/>
      <c r="E17" s="83"/>
      <c r="F17" s="83"/>
      <c r="G17" s="83"/>
      <c r="H17" s="83"/>
    </row>
  </sheetData>
  <mergeCells count="3">
    <mergeCell ref="A2:H2"/>
    <mergeCell ref="A3:H3"/>
    <mergeCell ref="A17:H1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97B2B"/>
  </sheetPr>
  <dimension ref="A1:G27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2" customWidth="1"/>
    <col min="2" max="7" width="16" customWidth="1"/>
  </cols>
  <sheetData>
    <row r="1" spans="1:7" ht="9.75" customHeight="1" x14ac:dyDescent="0.25"/>
    <row r="2" spans="1:7" ht="43.5" customHeight="1" x14ac:dyDescent="0.25">
      <c r="A2" s="84" t="s">
        <v>101</v>
      </c>
      <c r="B2" s="84"/>
      <c r="C2" s="84"/>
      <c r="D2" s="84"/>
      <c r="E2" s="84"/>
      <c r="F2" s="84"/>
      <c r="G2" s="84"/>
    </row>
    <row r="3" spans="1:7" ht="7.5" customHeight="1" x14ac:dyDescent="0.25">
      <c r="A3" s="75"/>
      <c r="B3" s="75"/>
      <c r="C3" s="75"/>
      <c r="D3" s="75"/>
      <c r="E3" s="75"/>
      <c r="F3" s="75"/>
      <c r="G3" s="75"/>
    </row>
    <row r="5" spans="1:7" ht="24" customHeight="1" x14ac:dyDescent="0.25">
      <c r="A5" s="29" t="s">
        <v>102</v>
      </c>
      <c r="B5" s="29" t="s">
        <v>103</v>
      </c>
      <c r="C5" s="29" t="s">
        <v>104</v>
      </c>
    </row>
    <row r="6" spans="1:7" ht="21.75" customHeight="1" x14ac:dyDescent="0.25">
      <c r="A6" s="30" t="s">
        <v>105</v>
      </c>
      <c r="B6" s="40">
        <f>COUNTA(Aufgabenliste!B12:B41)</f>
        <v>15</v>
      </c>
      <c r="C6" s="41" t="s">
        <v>106</v>
      </c>
    </row>
    <row r="7" spans="1:7" ht="21.75" customHeight="1" x14ac:dyDescent="0.25">
      <c r="A7" s="35" t="s">
        <v>36</v>
      </c>
      <c r="B7" s="42">
        <f>COUNTIF(Aufgabenliste!E12:E41,"Offen")</f>
        <v>10</v>
      </c>
      <c r="C7" s="43">
        <f>IFERROR(COUNTIF(Aufgabenliste!E12:E41,"Offen")/COUNTA(Aufgabenliste!B12:B41),"—")</f>
        <v>0.66666666666666663</v>
      </c>
    </row>
    <row r="8" spans="1:7" ht="21.75" customHeight="1" x14ac:dyDescent="0.25">
      <c r="A8" s="30" t="s">
        <v>27</v>
      </c>
      <c r="B8" s="44">
        <f>COUNTIF(Aufgabenliste!E12:E41,"In Bearbeitung")</f>
        <v>3</v>
      </c>
      <c r="C8" s="41">
        <f>IFERROR(COUNTIF(Aufgabenliste!E12:E41,"In Bearbeitung")/COUNTA(Aufgabenliste!B12:B41),"—")</f>
        <v>0.2</v>
      </c>
    </row>
    <row r="9" spans="1:7" ht="21.75" customHeight="1" x14ac:dyDescent="0.25">
      <c r="A9" s="35" t="s">
        <v>18</v>
      </c>
      <c r="B9" s="45">
        <f>COUNTIF(Aufgabenliste!E12:E41,"Erledigt")</f>
        <v>2</v>
      </c>
      <c r="C9" s="43">
        <f>IFERROR(COUNTIF(Aufgabenliste!E12:E41,"Erledigt")/COUNTA(Aufgabenliste!B12:B41),"—")</f>
        <v>0.13333333333333333</v>
      </c>
    </row>
    <row r="10" spans="1:7" ht="21.75" customHeight="1" x14ac:dyDescent="0.25">
      <c r="A10" s="30" t="s">
        <v>107</v>
      </c>
      <c r="B10" s="46">
        <f>COUNTIF(Aufgabenliste!E12:E41,"Verschoben")</f>
        <v>0</v>
      </c>
      <c r="C10" s="41">
        <f>IFERROR(COUNTIF(Aufgabenliste!E12:E41,"Verschoben")/COUNTA(Aufgabenliste!B12:B41),"—")</f>
        <v>0</v>
      </c>
    </row>
    <row r="11" spans="1:7" ht="21.75" customHeight="1" x14ac:dyDescent="0.25">
      <c r="A11" s="35" t="s">
        <v>108</v>
      </c>
      <c r="B11" s="47">
        <f ca="1">COUNTIF(Aufgabenliste!G12:G41,"&lt;0")</f>
        <v>17</v>
      </c>
      <c r="C11" s="43">
        <f ca="1">IFERROR(COUNTIF(Aufgabenliste!G12:G41,"&lt;0")/COUNTA(Aufgabenliste!B12:B41),"—")</f>
        <v>1.1333333333333333</v>
      </c>
    </row>
    <row r="12" spans="1:7" ht="21.75" customHeight="1" x14ac:dyDescent="0.25">
      <c r="A12" s="30" t="s">
        <v>109</v>
      </c>
      <c r="B12" s="48">
        <f>COUNTIF(Aufgabenliste!D12:D41,"Hoch")</f>
        <v>7</v>
      </c>
      <c r="C12" s="41">
        <f>IFERROR(COUNTIF(Aufgabenliste!D12:D41,"Hoch")/COUNTA(Aufgabenliste!B12:B41),"—")</f>
        <v>0.46666666666666667</v>
      </c>
    </row>
    <row r="13" spans="1:7" ht="21.75" customHeight="1" x14ac:dyDescent="0.25">
      <c r="A13" s="35" t="s">
        <v>110</v>
      </c>
      <c r="B13" s="49">
        <f>COUNTIF(Aufgabenliste!D12:D41,"Mittel")</f>
        <v>5</v>
      </c>
      <c r="C13" s="43">
        <f>IFERROR(COUNTIF(Aufgabenliste!D12:D41,"Mittel")/COUNTA(Aufgabenliste!B12:B41),"—")</f>
        <v>0.33333333333333331</v>
      </c>
    </row>
    <row r="14" spans="1:7" ht="21.75" customHeight="1" x14ac:dyDescent="0.25">
      <c r="A14" s="30" t="s">
        <v>111</v>
      </c>
      <c r="B14" s="50">
        <f>COUNTIF(Aufgabenliste!D12:D41,"Niedrig")</f>
        <v>3</v>
      </c>
      <c r="C14" s="41">
        <f>IFERROR(COUNTIF(Aufgabenliste!D12:D41,"Niedrig")/COUNTA(Aufgabenliste!B12:B41),"—")</f>
        <v>0.2</v>
      </c>
    </row>
    <row r="16" spans="1:7" ht="24" customHeight="1" x14ac:dyDescent="0.25">
      <c r="A16" s="85" t="s">
        <v>112</v>
      </c>
      <c r="B16" s="85"/>
      <c r="C16" s="85"/>
    </row>
    <row r="17" spans="1:3" x14ac:dyDescent="0.25">
      <c r="A17" s="29" t="s">
        <v>113</v>
      </c>
      <c r="B17" s="29" t="s">
        <v>114</v>
      </c>
      <c r="C17" s="29" t="s">
        <v>18</v>
      </c>
    </row>
    <row r="18" spans="1:3" ht="19.5" customHeight="1" x14ac:dyDescent="0.25">
      <c r="A18" s="30" t="s">
        <v>16</v>
      </c>
      <c r="B18" s="48">
        <f>COUNTIF(Aufgabenliste!C12:C41,"Planung")</f>
        <v>1</v>
      </c>
      <c r="C18" s="51">
        <f>COUNTIFS(Aufgabenliste!C12:C41,"Planung",Aufgabenliste!E12:E41,"Erledigt")</f>
        <v>1</v>
      </c>
    </row>
    <row r="19" spans="1:3" ht="19.5" customHeight="1" x14ac:dyDescent="0.25">
      <c r="A19" s="35" t="s">
        <v>22</v>
      </c>
      <c r="B19" s="52">
        <f>COUNTIF(Aufgabenliste!C12:C41,"Einkauf")</f>
        <v>1</v>
      </c>
      <c r="C19" s="53">
        <f>COUNTIFS(Aufgabenliste!C12:C41,"Einkauf",Aufgabenliste!E12:E41,"Erledigt")</f>
        <v>1</v>
      </c>
    </row>
    <row r="20" spans="1:3" ht="19.5" customHeight="1" x14ac:dyDescent="0.25">
      <c r="A20" s="30" t="s">
        <v>26</v>
      </c>
      <c r="B20" s="48">
        <f>COUNTIF(Aufgabenliste!C12:C41,"Reporting")</f>
        <v>1</v>
      </c>
      <c r="C20" s="51">
        <f>COUNTIFS(Aufgabenliste!C12:C41,"Reporting",Aufgabenliste!E12:E41,"Erledigt")</f>
        <v>0</v>
      </c>
    </row>
    <row r="21" spans="1:3" ht="19.5" customHeight="1" x14ac:dyDescent="0.25">
      <c r="A21" s="35" t="s">
        <v>31</v>
      </c>
      <c r="B21" s="52">
        <f>COUNTIF(Aufgabenliste!C12:C41,"Kommunikation")</f>
        <v>1</v>
      </c>
      <c r="C21" s="53">
        <f>COUNTIFS(Aufgabenliste!C12:C41,"Kommunikation",Aufgabenliste!E12:E41,"Erledigt")</f>
        <v>0</v>
      </c>
    </row>
    <row r="22" spans="1:3" ht="19.5" customHeight="1" x14ac:dyDescent="0.25">
      <c r="A22" s="30" t="s">
        <v>35</v>
      </c>
      <c r="B22" s="48">
        <f>COUNTIF(Aufgabenliste!C12:C41,"Marketing")</f>
        <v>2</v>
      </c>
      <c r="C22" s="51">
        <f>COUNTIFS(Aufgabenliste!C12:C41,"Marketing",Aufgabenliste!E12:E41,"Erledigt")</f>
        <v>0</v>
      </c>
    </row>
    <row r="23" spans="1:3" ht="19.5" customHeight="1" x14ac:dyDescent="0.25">
      <c r="A23" s="35" t="s">
        <v>40</v>
      </c>
      <c r="B23" s="52">
        <f>COUNTIF(Aufgabenliste!C12:C41,"Personal")</f>
        <v>3</v>
      </c>
      <c r="C23" s="53">
        <f>COUNTIFS(Aufgabenliste!C12:C41,"Personal",Aufgabenliste!E12:E41,"Erledigt")</f>
        <v>0</v>
      </c>
    </row>
    <row r="24" spans="1:3" ht="19.5" customHeight="1" x14ac:dyDescent="0.25">
      <c r="A24" s="30" t="s">
        <v>44</v>
      </c>
      <c r="B24" s="48">
        <f>COUNTIF(Aufgabenliste!C12:C41,"Finanzen")</f>
        <v>2</v>
      </c>
      <c r="C24" s="51">
        <f>COUNTIFS(Aufgabenliste!C12:C41,"Finanzen",Aufgabenliste!E12:E41,"Erledigt")</f>
        <v>0</v>
      </c>
    </row>
    <row r="25" spans="1:3" ht="19.5" customHeight="1" x14ac:dyDescent="0.25">
      <c r="A25" s="35" t="s">
        <v>50</v>
      </c>
      <c r="B25" s="52">
        <f>COUNTIF(Aufgabenliste!C12:C41,"IT")</f>
        <v>2</v>
      </c>
      <c r="C25" s="53">
        <f>COUNTIFS(Aufgabenliste!C12:C41,"IT",Aufgabenliste!E12:E41,"Erledigt")</f>
        <v>0</v>
      </c>
    </row>
    <row r="26" spans="1:3" ht="19.5" customHeight="1" x14ac:dyDescent="0.25">
      <c r="A26" s="30" t="s">
        <v>47</v>
      </c>
      <c r="B26" s="48">
        <f>COUNTIF(Aufgabenliste!C12:C41,"Vertrieb")</f>
        <v>2</v>
      </c>
      <c r="C26" s="51">
        <f>COUNTIFS(Aufgabenliste!C12:C41,"Vertrieb",Aufgabenliste!E12:E41,"Erledigt")</f>
        <v>0</v>
      </c>
    </row>
    <row r="27" spans="1:3" ht="19.5" customHeight="1" x14ac:dyDescent="0.25">
      <c r="A27" s="35" t="s">
        <v>115</v>
      </c>
      <c r="B27" s="52">
        <f>COUNTIF(Aufgabenliste!C12:C41,"Sonstiges")</f>
        <v>0</v>
      </c>
      <c r="C27" s="53">
        <f>COUNTIFS(Aufgabenliste!C12:C41,"Sonstiges",Aufgabenliste!E12:E41,"Erledigt")</f>
        <v>0</v>
      </c>
    </row>
  </sheetData>
  <mergeCells count="3">
    <mergeCell ref="A2:G2"/>
    <mergeCell ref="A3:G3"/>
    <mergeCell ref="A16:C1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88888"/>
  </sheetPr>
  <dimension ref="A2:D22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20" customWidth="1"/>
    <col min="3" max="3" width="55" customWidth="1"/>
    <col min="4" max="4" width="20" customWidth="1"/>
  </cols>
  <sheetData>
    <row r="2" spans="1:4" ht="49.5" customHeight="1" x14ac:dyDescent="0.25">
      <c r="A2" s="84" t="s">
        <v>116</v>
      </c>
      <c r="B2" s="84"/>
      <c r="C2" s="84"/>
      <c r="D2" s="84"/>
    </row>
    <row r="3" spans="1:4" x14ac:dyDescent="0.25">
      <c r="A3" s="75"/>
      <c r="B3" s="75"/>
      <c r="C3" s="75"/>
      <c r="D3" s="75"/>
    </row>
    <row r="4" spans="1:4" ht="7.5" customHeight="1" x14ac:dyDescent="0.25"/>
    <row r="5" spans="1:4" ht="25.5" customHeight="1" x14ac:dyDescent="0.25">
      <c r="A5" s="54" t="s">
        <v>117</v>
      </c>
      <c r="B5" s="55" t="s">
        <v>118</v>
      </c>
      <c r="C5" s="55" t="s">
        <v>119</v>
      </c>
      <c r="D5" s="55" t="s">
        <v>120</v>
      </c>
    </row>
    <row r="6" spans="1:4" ht="25.5" customHeight="1" x14ac:dyDescent="0.25">
      <c r="A6" s="56" t="s">
        <v>121</v>
      </c>
      <c r="B6" s="57" t="s">
        <v>122</v>
      </c>
      <c r="C6" s="57" t="s">
        <v>123</v>
      </c>
      <c r="D6" s="57" t="s">
        <v>124</v>
      </c>
    </row>
    <row r="7" spans="1:4" ht="25.5" customHeight="1" x14ac:dyDescent="0.25">
      <c r="A7" s="58" t="s">
        <v>125</v>
      </c>
      <c r="B7" s="59" t="s">
        <v>126</v>
      </c>
      <c r="C7" s="59" t="s">
        <v>127</v>
      </c>
      <c r="D7" s="59" t="s">
        <v>128</v>
      </c>
    </row>
    <row r="8" spans="1:4" ht="25.5" customHeight="1" x14ac:dyDescent="0.25">
      <c r="A8" s="56" t="s">
        <v>129</v>
      </c>
      <c r="B8" s="57" t="s">
        <v>130</v>
      </c>
      <c r="C8" s="57" t="s">
        <v>131</v>
      </c>
      <c r="D8" s="57" t="s">
        <v>132</v>
      </c>
    </row>
    <row r="9" spans="1:4" ht="25.5" customHeight="1" x14ac:dyDescent="0.25">
      <c r="A9" s="58" t="s">
        <v>133</v>
      </c>
      <c r="B9" s="59" t="s">
        <v>134</v>
      </c>
      <c r="C9" s="59" t="s">
        <v>135</v>
      </c>
      <c r="D9" s="59" t="s">
        <v>136</v>
      </c>
    </row>
    <row r="10" spans="1:4" ht="25.5" customHeight="1" x14ac:dyDescent="0.25">
      <c r="A10" s="56" t="s">
        <v>137</v>
      </c>
      <c r="B10" s="57" t="s">
        <v>138</v>
      </c>
      <c r="C10" s="57" t="s">
        <v>139</v>
      </c>
      <c r="D10" s="57" t="s">
        <v>140</v>
      </c>
    </row>
    <row r="11" spans="1:4" ht="25.5" customHeight="1" x14ac:dyDescent="0.25">
      <c r="A11" s="58" t="s">
        <v>141</v>
      </c>
      <c r="B11" s="59" t="s">
        <v>142</v>
      </c>
      <c r="C11" s="59" t="s">
        <v>143</v>
      </c>
      <c r="D11" s="59" t="s">
        <v>144</v>
      </c>
    </row>
    <row r="12" spans="1:4" ht="25.5" customHeight="1" x14ac:dyDescent="0.25">
      <c r="A12" s="56" t="s">
        <v>145</v>
      </c>
      <c r="B12" s="57" t="s">
        <v>146</v>
      </c>
      <c r="C12" s="57" t="s">
        <v>147</v>
      </c>
      <c r="D12" s="57" t="s">
        <v>148</v>
      </c>
    </row>
    <row r="13" spans="1:4" ht="25.5" customHeight="1" x14ac:dyDescent="0.25">
      <c r="A13" s="58" t="s">
        <v>149</v>
      </c>
      <c r="B13" s="59" t="s">
        <v>150</v>
      </c>
      <c r="C13" s="59" t="s">
        <v>151</v>
      </c>
      <c r="D13" s="59" t="s">
        <v>152</v>
      </c>
    </row>
    <row r="14" spans="1:4" ht="25.5" customHeight="1" x14ac:dyDescent="0.25">
      <c r="A14" s="56" t="s">
        <v>153</v>
      </c>
      <c r="B14" s="57" t="s">
        <v>154</v>
      </c>
      <c r="C14" s="57" t="s">
        <v>155</v>
      </c>
      <c r="D14" s="57" t="s">
        <v>156</v>
      </c>
    </row>
    <row r="15" spans="1:4" ht="25.5" customHeight="1" x14ac:dyDescent="0.25">
      <c r="A15" s="58" t="s">
        <v>157</v>
      </c>
      <c r="B15" s="59" t="s">
        <v>158</v>
      </c>
      <c r="C15" s="59" t="s">
        <v>159</v>
      </c>
      <c r="D15" s="59" t="s">
        <v>160</v>
      </c>
    </row>
    <row r="17" spans="1:4" ht="7.5" customHeight="1" x14ac:dyDescent="0.25"/>
    <row r="18" spans="1:4" ht="21.75" customHeight="1" x14ac:dyDescent="0.25">
      <c r="A18" s="86" t="s">
        <v>161</v>
      </c>
      <c r="B18" s="86"/>
      <c r="C18" s="86"/>
      <c r="D18" s="86"/>
    </row>
    <row r="19" spans="1:4" ht="21.75" customHeight="1" x14ac:dyDescent="0.25">
      <c r="A19" s="60"/>
      <c r="B19" s="61" t="s">
        <v>36</v>
      </c>
      <c r="C19" s="35" t="s">
        <v>162</v>
      </c>
    </row>
    <row r="20" spans="1:4" ht="21.75" customHeight="1" x14ac:dyDescent="0.25">
      <c r="A20" s="62"/>
      <c r="B20" s="63" t="s">
        <v>27</v>
      </c>
      <c r="C20" s="35" t="s">
        <v>163</v>
      </c>
    </row>
    <row r="21" spans="1:4" ht="21.75" customHeight="1" x14ac:dyDescent="0.25">
      <c r="A21" s="64"/>
      <c r="B21" s="65" t="s">
        <v>18</v>
      </c>
      <c r="C21" s="35" t="s">
        <v>164</v>
      </c>
    </row>
    <row r="22" spans="1:4" ht="21.75" customHeight="1" x14ac:dyDescent="0.25">
      <c r="A22" s="66"/>
      <c r="B22" s="67" t="s">
        <v>108</v>
      </c>
      <c r="C22" s="35" t="s">
        <v>165</v>
      </c>
    </row>
  </sheetData>
  <mergeCells count="3">
    <mergeCell ref="A2:D2"/>
    <mergeCell ref="A3:D3"/>
    <mergeCell ref="A18:D1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Aufgabenliste</vt:lpstr>
      <vt:lpstr>Wochenübersicht</vt:lpstr>
      <vt:lpstr>Statistik</vt:lpstr>
      <vt:lpstr>Anleitung</vt:lpstr>
      <vt:lpstr>Aufgabenliste!Druckbereich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2026-08-14T08:04:41Z</dcterms:created>
  <dcterms:modified xsi:type="dcterms:W3CDTF">2026-08-14T09:02:37Z</dcterms:modified>
  <dc:language>en-US</dc:language>
</cp:coreProperties>
</file>