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Aleman\Generador\"/>
    </mc:Choice>
  </mc:AlternateContent>
  <xr:revisionPtr revIDLastSave="0" documentId="13_ncr:1_{E932B8CA-ED8A-4C5B-9364-E896482124AD}" xr6:coauthVersionLast="47" xr6:coauthVersionMax="47" xr10:uidLastSave="{00000000-0000-0000-0000-000000000000}"/>
  <bookViews>
    <workbookView xWindow="690" yWindow="690" windowWidth="25500" windowHeight="13500" tabRatio="500" xr2:uid="{00000000-000D-0000-FFFF-FFFF00000000}"/>
  </bookViews>
  <sheets>
    <sheet name="Risikomatrix" sheetId="1" r:id="rId1"/>
    <sheet name="Risikoregister" sheetId="2" r:id="rId2"/>
  </sheets>
  <definedNames>
    <definedName name="_xlnm.Print_Area" localSheetId="0">Risikomatrix!$A$1:$N$25</definedName>
    <definedName name="_xlnm.Print_Area" localSheetId="1">Risikoregister!$A$1:$Q$51</definedName>
    <definedName name="_xlnm.Print_Titles" localSheetId="1">Risikoregister!$6:$6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N46" i="2" l="1"/>
  <c r="O46" i="2" s="1"/>
  <c r="H46" i="2"/>
  <c r="I46" i="2" s="1"/>
  <c r="B46" i="2"/>
  <c r="N45" i="2"/>
  <c r="O45" i="2" s="1"/>
  <c r="H45" i="2"/>
  <c r="I45" i="2" s="1"/>
  <c r="B45" i="2"/>
  <c r="N44" i="2"/>
  <c r="O44" i="2" s="1"/>
  <c r="H44" i="2"/>
  <c r="I44" i="2" s="1"/>
  <c r="B44" i="2"/>
  <c r="N43" i="2"/>
  <c r="O43" i="2" s="1"/>
  <c r="H43" i="2"/>
  <c r="I43" i="2" s="1"/>
  <c r="B43" i="2"/>
  <c r="O42" i="2"/>
  <c r="N42" i="2"/>
  <c r="H42" i="2"/>
  <c r="I42" i="2" s="1"/>
  <c r="B42" i="2"/>
  <c r="O41" i="2"/>
  <c r="N41" i="2"/>
  <c r="I41" i="2"/>
  <c r="H41" i="2"/>
  <c r="B41" i="2"/>
  <c r="N40" i="2"/>
  <c r="O40" i="2" s="1"/>
  <c r="I40" i="2"/>
  <c r="H40" i="2"/>
  <c r="B40" i="2"/>
  <c r="N39" i="2"/>
  <c r="O39" i="2" s="1"/>
  <c r="I39" i="2"/>
  <c r="H39" i="2"/>
  <c r="B39" i="2"/>
  <c r="O38" i="2"/>
  <c r="N38" i="2"/>
  <c r="H38" i="2"/>
  <c r="I38" i="2" s="1"/>
  <c r="B38" i="2"/>
  <c r="O37" i="2"/>
  <c r="N37" i="2"/>
  <c r="I37" i="2"/>
  <c r="H37" i="2"/>
  <c r="B37" i="2"/>
  <c r="N36" i="2"/>
  <c r="O36" i="2" s="1"/>
  <c r="I36" i="2"/>
  <c r="H36" i="2"/>
  <c r="B36" i="2"/>
  <c r="N35" i="2"/>
  <c r="O35" i="2" s="1"/>
  <c r="I35" i="2"/>
  <c r="H35" i="2"/>
  <c r="B35" i="2"/>
  <c r="O34" i="2"/>
  <c r="N34" i="2"/>
  <c r="H34" i="2"/>
  <c r="I34" i="2" s="1"/>
  <c r="B34" i="2"/>
  <c r="O33" i="2"/>
  <c r="N33" i="2"/>
  <c r="I33" i="2"/>
  <c r="H33" i="2"/>
  <c r="B33" i="2"/>
  <c r="N32" i="2"/>
  <c r="O32" i="2" s="1"/>
  <c r="I32" i="2"/>
  <c r="H32" i="2"/>
  <c r="B32" i="2"/>
  <c r="N31" i="2"/>
  <c r="O31" i="2" s="1"/>
  <c r="I31" i="2"/>
  <c r="H31" i="2"/>
  <c r="B31" i="2"/>
  <c r="O30" i="2"/>
  <c r="N30" i="2"/>
  <c r="H30" i="2"/>
  <c r="I30" i="2" s="1"/>
  <c r="B30" i="2"/>
  <c r="O29" i="2"/>
  <c r="N29" i="2"/>
  <c r="I29" i="2"/>
  <c r="H29" i="2"/>
  <c r="B29" i="2"/>
  <c r="N28" i="2"/>
  <c r="O28" i="2" s="1"/>
  <c r="I28" i="2"/>
  <c r="H28" i="2"/>
  <c r="B28" i="2"/>
  <c r="N27" i="2"/>
  <c r="O27" i="2" s="1"/>
  <c r="I27" i="2"/>
  <c r="H27" i="2"/>
  <c r="B27" i="2"/>
  <c r="O26" i="2"/>
  <c r="N26" i="2"/>
  <c r="H26" i="2"/>
  <c r="I26" i="2" s="1"/>
  <c r="B26" i="2"/>
  <c r="O25" i="2"/>
  <c r="N25" i="2"/>
  <c r="I25" i="2"/>
  <c r="H25" i="2"/>
  <c r="B25" i="2"/>
  <c r="N24" i="2"/>
  <c r="O24" i="2" s="1"/>
  <c r="I24" i="2"/>
  <c r="H24" i="2"/>
  <c r="B24" i="2"/>
  <c r="N23" i="2"/>
  <c r="O23" i="2" s="1"/>
  <c r="I23" i="2"/>
  <c r="H23" i="2"/>
  <c r="B23" i="2"/>
  <c r="O22" i="2"/>
  <c r="N22" i="2"/>
  <c r="H22" i="2"/>
  <c r="I22" i="2" s="1"/>
  <c r="B22" i="2"/>
  <c r="O21" i="2"/>
  <c r="N21" i="2"/>
  <c r="I21" i="2"/>
  <c r="H21" i="2"/>
  <c r="B21" i="2"/>
  <c r="N20" i="2"/>
  <c r="O20" i="2" s="1"/>
  <c r="I20" i="2"/>
  <c r="H20" i="2"/>
  <c r="B20" i="2"/>
  <c r="N19" i="2"/>
  <c r="O19" i="2" s="1"/>
  <c r="I19" i="2"/>
  <c r="H19" i="2"/>
  <c r="B19" i="2"/>
  <c r="O18" i="2"/>
  <c r="N18" i="2"/>
  <c r="H18" i="2"/>
  <c r="I18" i="2" s="1"/>
  <c r="B18" i="2"/>
  <c r="O17" i="2"/>
  <c r="N17" i="2"/>
  <c r="I17" i="2"/>
  <c r="H17" i="2"/>
  <c r="B17" i="2"/>
  <c r="N16" i="2"/>
  <c r="O16" i="2" s="1"/>
  <c r="I16" i="2"/>
  <c r="H16" i="2"/>
  <c r="B16" i="2"/>
  <c r="N15" i="2"/>
  <c r="O15" i="2" s="1"/>
  <c r="I15" i="2"/>
  <c r="H15" i="2"/>
  <c r="B15" i="2"/>
  <c r="O14" i="2"/>
  <c r="N14" i="2"/>
  <c r="H14" i="2"/>
  <c r="I14" i="2" s="1"/>
  <c r="B14" i="2"/>
  <c r="O13" i="2"/>
  <c r="N13" i="2"/>
  <c r="I13" i="2"/>
  <c r="H13" i="2"/>
  <c r="B13" i="2"/>
  <c r="N12" i="2"/>
  <c r="O12" i="2" s="1"/>
  <c r="I12" i="2"/>
  <c r="H12" i="2"/>
  <c r="B12" i="2"/>
  <c r="N11" i="2"/>
  <c r="O11" i="2" s="1"/>
  <c r="I11" i="2"/>
  <c r="H11" i="2"/>
  <c r="B11" i="2"/>
  <c r="O10" i="2"/>
  <c r="N10" i="2"/>
  <c r="H10" i="2"/>
  <c r="I10" i="2" s="1"/>
  <c r="L7" i="1" s="1"/>
  <c r="B10" i="2"/>
  <c r="O9" i="2"/>
  <c r="N9" i="2"/>
  <c r="I9" i="2"/>
  <c r="H9" i="2"/>
  <c r="B9" i="2"/>
  <c r="N8" i="2"/>
  <c r="O8" i="2" s="1"/>
  <c r="I8" i="2"/>
  <c r="H8" i="2"/>
  <c r="B8" i="2"/>
  <c r="N7" i="2"/>
  <c r="O7" i="2" s="1"/>
  <c r="I7" i="2"/>
  <c r="H7" i="2"/>
  <c r="B7" i="2"/>
  <c r="H11" i="1"/>
  <c r="G11" i="1"/>
  <c r="F11" i="1"/>
  <c r="E11" i="1"/>
  <c r="D11" i="1"/>
  <c r="L10" i="1"/>
  <c r="H10" i="1"/>
  <c r="G10" i="1"/>
  <c r="F10" i="1"/>
  <c r="E10" i="1"/>
  <c r="D10" i="1"/>
  <c r="H9" i="1"/>
  <c r="G9" i="1"/>
  <c r="F9" i="1"/>
  <c r="E9" i="1"/>
  <c r="D9" i="1"/>
  <c r="H8" i="1"/>
  <c r="G8" i="1"/>
  <c r="F8" i="1"/>
  <c r="E8" i="1"/>
  <c r="D8" i="1"/>
  <c r="J7" i="1"/>
  <c r="H7" i="1"/>
  <c r="G7" i="1"/>
  <c r="F7" i="1"/>
  <c r="E7" i="1"/>
  <c r="D7" i="1"/>
  <c r="J1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F15" authorId="0" shapeId="0" xr:uid="{00000000-0006-0000-0000-000001000000}">
      <text>
        <r>
          <rPr>
            <sz val="10"/>
            <rFont val="Arial"/>
            <family val="2"/>
          </rPr>
          <t>Obergrenze der Risikostufe (anpassbar). Diese Werte steuern die automatische Einstufung im Register.</t>
        </r>
      </text>
    </comment>
  </commentList>
</comments>
</file>

<file path=xl/sharedStrings.xml><?xml version="1.0" encoding="utf-8"?>
<sst xmlns="http://schemas.openxmlformats.org/spreadsheetml/2006/main" count="107" uniqueCount="94">
  <si>
    <t>Risikomatrix</t>
  </si>
  <si>
    <t>Eintrittswahrscheinlichkeit × Schadensausmaß · Anzahl der Risiken je Feld</t>
  </si>
  <si>
    <t>Risikomatrix (5 × 5)</t>
  </si>
  <si>
    <t>Kennzahlen</t>
  </si>
  <si>
    <t>Risiken gesamt</t>
  </si>
  <si>
    <t>Hoch / Sehr hoch (Brutto)</t>
  </si>
  <si>
    <t>Eintrittswahrscheinlichkeit (EW)</t>
  </si>
  <si>
    <t>Hoch / Sehr hoch (Rest)</t>
  </si>
  <si>
    <t>Maßnahmen umgesetzt</t>
  </si>
  <si>
    <t>Schadensausmaß (SA) →</t>
  </si>
  <si>
    <t>Ampel-Bewertung (RPZ = EW × SA, Ergebnis 1–25)</t>
  </si>
  <si>
    <t>Gering</t>
  </si>
  <si>
    <t>Akzeptabel – beobachten und überwachen</t>
  </si>
  <si>
    <t>Mittel</t>
  </si>
  <si>
    <t>Mittelfristige Maßnahmen planen</t>
  </si>
  <si>
    <t>Hoch</t>
  </si>
  <si>
    <t>Maßnahmen zeitnah umsetzen, Verantwortliche benennen</t>
  </si>
  <si>
    <t>Sehr hoch</t>
  </si>
  <si>
    <t>Sofortmaßnahmen einleiten, Eskalation an Leitung</t>
  </si>
  <si>
    <t>Bewertungsskala (Stufen 1–5)</t>
  </si>
  <si>
    <t>EW (1–5)</t>
  </si>
  <si>
    <t>1 = Selten   ·   2 = Unwahrscheinlich   ·   3 = Möglich   ·   4 = Wahrscheinlich   ·   5 = Fast sicher</t>
  </si>
  <si>
    <t>SA (1–5)</t>
  </si>
  <si>
    <t>1 = Unbedeutend   ·   2 = Gering   ·   3 = Spürbar   ·   4 = Kritisch   ·   5 = Katastrophal</t>
  </si>
  <si>
    <t>Die Felder der Matrix zählen automatisch die im Blatt „Risikoregister“ erfassten Risiken. Farbe = Risikostufe des Feldes (EW × SA). Alle Beispieldaten sind frei erfunden.</t>
  </si>
  <si>
    <t>Risikoregister</t>
  </si>
  <si>
    <t>Erfassung, Bewertung und Steuerung von Risiken · 2026    |    RPZ = EW × SA   ·   Stufe und Rest-Stufe werden automatisch ermittelt</t>
  </si>
  <si>
    <t>Risiken erfassen und bewerten</t>
  </si>
  <si>
    <t>ID</t>
  </si>
  <si>
    <t>Kategorie</t>
  </si>
  <si>
    <t>Risiko / Beschreibung (Ursache → Auswirkung)</t>
  </si>
  <si>
    <t>Risikoeigner</t>
  </si>
  <si>
    <t>EW</t>
  </si>
  <si>
    <t>SA</t>
  </si>
  <si>
    <t>RPZ</t>
  </si>
  <si>
    <t>Risiko-
stufe</t>
  </si>
  <si>
    <t>Maßnahme(n)</t>
  </si>
  <si>
    <t>Frist</t>
  </si>
  <si>
    <t>Rest-
EW</t>
  </si>
  <si>
    <t>Rest-
SA</t>
  </si>
  <si>
    <t>Rest-
RPZ</t>
  </si>
  <si>
    <t>Rest-
Stufe</t>
  </si>
  <si>
    <t>Status</t>
  </si>
  <si>
    <t>IT / Technik</t>
  </si>
  <si>
    <t>Ausfall zentraler IT-Systeme durch Cyberangriff</t>
  </si>
  <si>
    <t>IT-Leitung</t>
  </si>
  <si>
    <t>Backup-Konzept, MFA, Notfallhandbuch, Awareness-Schulungen</t>
  </si>
  <si>
    <t>31.03.2026</t>
  </si>
  <si>
    <t>In Bearbeitung</t>
  </si>
  <si>
    <t>Lieferkette</t>
  </si>
  <si>
    <t>Lieferengpass bei einem Schlüssellieferanten</t>
  </si>
  <si>
    <t>Einkauf</t>
  </si>
  <si>
    <t>Zweitlieferant qualifizieren, Sicherheitsbestand erhöhen</t>
  </si>
  <si>
    <t>30.06.2026</t>
  </si>
  <si>
    <t>Finanziell</t>
  </si>
  <si>
    <t>Zahlungsausfall eines Großkunden</t>
  </si>
  <si>
    <t>Finanzen</t>
  </si>
  <si>
    <t>Bonitätsprüfung, Kreditversicherung, Zahlungsziele kürzen</t>
  </si>
  <si>
    <t>30.04.2026</t>
  </si>
  <si>
    <t>Umgesetzt</t>
  </si>
  <si>
    <t>Compliance</t>
  </si>
  <si>
    <t>Verstoß gegen Datenschutzvorgaben (DSGVO)</t>
  </si>
  <si>
    <t>Datenschutz</t>
  </si>
  <si>
    <t>Schulungen, technische Maßnahmen (TOM), externes Audit</t>
  </si>
  <si>
    <t>30.09.2026</t>
  </si>
  <si>
    <t>Personal</t>
  </si>
  <si>
    <t>Wissensverlust durch Fluktuation von Schlüsselpersonen</t>
  </si>
  <si>
    <t>Nachfolgeplanung, Dokumentation, Wissenstransfer</t>
  </si>
  <si>
    <t>31.12.2026</t>
  </si>
  <si>
    <t>Offen</t>
  </si>
  <si>
    <t>Operativ</t>
  </si>
  <si>
    <t>Produktionsausfall durch Maschinenschaden</t>
  </si>
  <si>
    <t>Produktion</t>
  </si>
  <si>
    <t>Vorbeugende Wartung, Ersatzteilbevorratung</t>
  </si>
  <si>
    <t>31.05.2026</t>
  </si>
  <si>
    <t>Strategisch</t>
  </si>
  <si>
    <t>Markteintritt eines neuen Wettbewerbers</t>
  </si>
  <si>
    <t>Geschäftsführung</t>
  </si>
  <si>
    <t>Differenzierung, Kundenbindung, Innovationsroadmap</t>
  </si>
  <si>
    <t>Projekt</t>
  </si>
  <si>
    <t>Terminverzug im Digitalisierungsprojekt</t>
  </si>
  <si>
    <t>Projektleitung</t>
  </si>
  <si>
    <t>Zeitpuffer einplanen, wöchentliches Controlling</t>
  </si>
  <si>
    <t>15.04.2026</t>
  </si>
  <si>
    <t>Arbeitssicherheit</t>
  </si>
  <si>
    <t>Arbeitsunfall im Lagerbereich</t>
  </si>
  <si>
    <t>Unterweisungen, PSA, regelmäßige Begehungen</t>
  </si>
  <si>
    <t>28.02.2026</t>
  </si>
  <si>
    <t>Wechselkursrisiko im Auslandsgeschäft</t>
  </si>
  <si>
    <t>Kurssicherung (Hedging), Fakturierung in Euro</t>
  </si>
  <si>
    <t>Vorgehen: 1) Risiko beschreiben (Ursache → Auswirkung) und Risikoeigner benennen. 2) Eintrittswahrscheinlichkeit (EW) und Schadensausmaß (SA) mit 1–5 bewerten – RPZ und Risikostufe berechnen sich automatisch. 3) Maßnahmen, Frist und Status pflegen und das Rest-Risiko (nach Maßnahmen) erneut bewerten.</t>
  </si>
  <si>
    <t>Gelb hinterlegte Felder (EW, SA, Rest-EW, Rest-SA) sind Eingabefelder. Die Auswertung und die 5×5-Matrix im Blatt „Risikomatrix“ aktualisieren sich automatisch.</t>
  </si>
  <si>
    <t>Alle Angaben und Beispielrisiken sind frei erfunden und dienen nur der Veranschaulichung. Keine Rechtsberatung.</t>
  </si>
  <si>
    <t>Risikobewertung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</si>
</sst>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;\·"/>
  </numFmts>
  <fonts count="24" x14ac:knownFonts="1">
    <font>
      <sz val="11"/>
      <color theme="1"/>
      <name val="Calibri"/>
      <family val="2"/>
      <charset val="1"/>
    </font>
    <font>
      <b/>
      <sz val="18"/>
      <color rgb="FFFFFFFF"/>
      <name val="Calibri"/>
      <charset val="1"/>
    </font>
    <font>
      <b/>
      <sz val="12"/>
      <color rgb="FFFFFFFF"/>
      <name val="Calibri"/>
      <charset val="1"/>
    </font>
    <font>
      <sz val="10"/>
      <color rgb="FFFFFFFF"/>
      <name val="Calibri"/>
      <charset val="1"/>
    </font>
    <font>
      <b/>
      <sz val="10"/>
      <color rgb="FF23272E"/>
      <name val="Calibri"/>
      <charset val="1"/>
    </font>
    <font>
      <b/>
      <sz val="10"/>
      <color rgb="FF45688A"/>
      <name val="Calibri"/>
      <charset val="1"/>
    </font>
    <font>
      <sz val="10"/>
      <color rgb="FF23272E"/>
      <name val="Calibri"/>
      <charset val="1"/>
    </font>
    <font>
      <b/>
      <sz val="11"/>
      <color rgb="FFFFFFFF"/>
      <name val="Calibri"/>
      <charset val="1"/>
    </font>
    <font>
      <b/>
      <sz val="9"/>
      <color rgb="FF45688A"/>
      <name val="Calibri"/>
      <charset val="1"/>
    </font>
    <font>
      <b/>
      <sz val="8"/>
      <color rgb="FF3D434D"/>
      <name val="Calibri"/>
      <charset val="1"/>
    </font>
    <font>
      <b/>
      <sz val="13"/>
      <color rgb="FF7A6410"/>
      <name val="Calibri"/>
      <charset val="1"/>
    </font>
    <font>
      <b/>
      <sz val="13"/>
      <color rgb="FF8A521A"/>
      <name val="Calibri"/>
      <charset val="1"/>
    </font>
    <font>
      <b/>
      <sz val="13"/>
      <color rgb="FF8A2F2F"/>
      <name val="Calibri"/>
      <charset val="1"/>
    </font>
    <font>
      <b/>
      <sz val="16"/>
      <color rgb="FF2B2F36"/>
      <name val="Calibri"/>
      <charset val="1"/>
    </font>
    <font>
      <b/>
      <sz val="13"/>
      <color rgb="FF2F5E2F"/>
      <name val="Calibri"/>
      <charset val="1"/>
    </font>
    <font>
      <b/>
      <sz val="9"/>
      <color rgb="FF3D434D"/>
      <name val="Calibri"/>
      <charset val="1"/>
    </font>
    <font>
      <b/>
      <sz val="10"/>
      <color rgb="FF2F5E2F"/>
      <name val="Calibri"/>
      <charset val="1"/>
    </font>
    <font>
      <sz val="10"/>
      <color rgb="FF6E727A"/>
      <name val="Calibri"/>
      <charset val="1"/>
    </font>
    <font>
      <b/>
      <sz val="10"/>
      <color rgb="FF7A6410"/>
      <name val="Calibri"/>
      <charset val="1"/>
    </font>
    <font>
      <b/>
      <sz val="10"/>
      <color rgb="FF8A521A"/>
      <name val="Calibri"/>
      <charset val="1"/>
    </font>
    <font>
      <b/>
      <sz val="10"/>
      <color rgb="FF8A2F2F"/>
      <name val="Calibri"/>
      <charset val="1"/>
    </font>
    <font>
      <i/>
      <sz val="8"/>
      <color rgb="FF6E727A"/>
      <name val="Calibri"/>
      <charset val="1"/>
    </font>
    <font>
      <sz val="10"/>
      <name val="Arial"/>
      <family val="2"/>
    </font>
    <font>
      <b/>
      <sz val="9"/>
      <color rgb="FFFFFFFF"/>
      <name val="Calibri"/>
      <charset val="1"/>
    </font>
  </fonts>
  <fills count="14">
    <fill>
      <patternFill patternType="none"/>
    </fill>
    <fill>
      <patternFill patternType="gray125"/>
    </fill>
    <fill>
      <patternFill patternType="solid">
        <fgColor rgb="FF2B2F36"/>
        <bgColor rgb="FF23272E"/>
      </patternFill>
    </fill>
    <fill>
      <patternFill patternType="solid">
        <fgColor rgb="FF3D434D"/>
        <bgColor rgb="FF2B2F36"/>
      </patternFill>
    </fill>
    <fill>
      <patternFill patternType="solid">
        <fgColor rgb="FFE7E9EC"/>
        <bgColor rgb="FFDCE6EE"/>
      </patternFill>
    </fill>
    <fill>
      <patternFill patternType="solid">
        <fgColor rgb="FFDCE6EE"/>
        <bgColor rgb="FFE7E9EC"/>
      </patternFill>
    </fill>
    <fill>
      <patternFill patternType="solid">
        <fgColor rgb="FF45688A"/>
        <bgColor rgb="FF6E727A"/>
      </patternFill>
    </fill>
    <fill>
      <patternFill patternType="solid">
        <fgColor rgb="FFF2DE8A"/>
        <bgColor rgb="FFFFFF99"/>
      </patternFill>
    </fill>
    <fill>
      <patternFill patternType="solid">
        <fgColor rgb="FFEFB97A"/>
        <bgColor rgb="FFF2DE8A"/>
      </patternFill>
    </fill>
    <fill>
      <patternFill patternType="solid">
        <fgColor rgb="FFE08E8E"/>
        <bgColor rgb="FFEFB97A"/>
      </patternFill>
    </fill>
    <fill>
      <patternFill patternType="solid">
        <fgColor rgb="FFA9CE9A"/>
        <bgColor rgb="FFC7CAD0"/>
      </patternFill>
    </fill>
    <fill>
      <patternFill patternType="solid">
        <fgColor rgb="FFFFFFFF"/>
        <bgColor rgb="FFF5F6F8"/>
      </patternFill>
    </fill>
    <fill>
      <patternFill patternType="solid">
        <fgColor rgb="FFFFF4C9"/>
        <bgColor rgb="FFF5F6F8"/>
      </patternFill>
    </fill>
    <fill>
      <patternFill patternType="solid">
        <fgColor rgb="FFF5F6F8"/>
        <bgColor rgb="FFFFFFFF"/>
      </patternFill>
    </fill>
  </fills>
  <borders count="3">
    <border>
      <left/>
      <right/>
      <top/>
      <bottom/>
      <diagonal/>
    </border>
    <border>
      <left style="thin">
        <color rgb="FFC7CAD0"/>
      </left>
      <right style="thin">
        <color rgb="FFC7CAD0"/>
      </right>
      <top style="thin">
        <color rgb="FFC7CAD0"/>
      </top>
      <bottom style="thin">
        <color rgb="FFC7CAD0"/>
      </bottom>
      <diagonal/>
    </border>
    <border>
      <left/>
      <right/>
      <top style="medium">
        <color rgb="FF45688A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0" fillId="0" borderId="1" xfId="0" applyFont="1" applyBorder="1" applyAlignment="1">
      <alignment horizontal="left" vertical="center" indent="1"/>
    </xf>
    <xf numFmtId="0" fontId="19" fillId="0" borderId="1" xfId="0" applyFont="1" applyBorder="1" applyAlignment="1">
      <alignment horizontal="left" vertical="center" indent="1"/>
    </xf>
    <xf numFmtId="0" fontId="18" fillId="0" borderId="1" xfId="0" applyFont="1" applyBorder="1" applyAlignment="1">
      <alignment horizontal="left" vertical="center" indent="1"/>
    </xf>
    <xf numFmtId="0" fontId="17" fillId="0" borderId="1" xfId="0" applyFont="1" applyBorder="1" applyAlignment="1">
      <alignment horizontal="left" vertical="center" indent="1"/>
    </xf>
    <xf numFmtId="0" fontId="16" fillId="0" borderId="1" xfId="0" applyFont="1" applyBorder="1" applyAlignment="1">
      <alignment horizontal="left" vertical="center" indent="1"/>
    </xf>
    <xf numFmtId="0" fontId="15" fillId="4" borderId="0" xfId="0" applyFont="1" applyFill="1" applyAlignment="1">
      <alignment horizontal="center" vertical="center"/>
    </xf>
    <xf numFmtId="1" fontId="13" fillId="5" borderId="0" xfId="0" applyNumberFormat="1" applyFont="1" applyFill="1" applyAlignment="1">
      <alignment horizontal="center" vertical="center"/>
    </xf>
    <xf numFmtId="0" fontId="9" fillId="0" borderId="0" xfId="0" applyFont="1" applyAlignment="1">
      <alignment horizontal="center" vertical="center" textRotation="90"/>
    </xf>
    <xf numFmtId="0" fontId="8" fillId="5" borderId="2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left" vertical="center" indent="1"/>
    </xf>
    <xf numFmtId="0" fontId="4" fillId="4" borderId="0" xfId="0" applyFont="1" applyFill="1" applyAlignment="1">
      <alignment horizontal="left" vertical="center" indent="1"/>
    </xf>
    <xf numFmtId="0" fontId="3" fillId="3" borderId="0" xfId="0" applyFont="1" applyFill="1" applyAlignment="1">
      <alignment horizontal="left" vertical="center" indent="1"/>
    </xf>
    <xf numFmtId="0" fontId="2" fillId="2" borderId="0" xfId="0" applyFont="1" applyFill="1" applyAlignment="1">
      <alignment horizontal="right" vertical="center" indent="1"/>
    </xf>
    <xf numFmtId="0" fontId="1" fillId="2" borderId="0" xfId="0" applyFont="1" applyFill="1" applyAlignment="1">
      <alignment horizontal="left" vertical="center" indent="1"/>
    </xf>
    <xf numFmtId="0" fontId="6" fillId="0" borderId="0" xfId="0" applyFont="1" applyAlignment="1">
      <alignment vertical="center"/>
    </xf>
    <xf numFmtId="1" fontId="7" fillId="6" borderId="1" xfId="0" applyNumberFormat="1" applyFont="1" applyFill="1" applyBorder="1" applyAlignment="1">
      <alignment horizontal="center" vertical="center"/>
    </xf>
    <xf numFmtId="164" fontId="10" fillId="7" borderId="1" xfId="0" applyNumberFormat="1" applyFont="1" applyFill="1" applyBorder="1" applyAlignment="1">
      <alignment horizontal="center" vertical="center"/>
    </xf>
    <xf numFmtId="164" fontId="11" fillId="8" borderId="1" xfId="0" applyNumberFormat="1" applyFont="1" applyFill="1" applyBorder="1" applyAlignment="1">
      <alignment horizontal="center" vertical="center"/>
    </xf>
    <xf numFmtId="164" fontId="12" fillId="9" borderId="1" xfId="0" applyNumberFormat="1" applyFont="1" applyFill="1" applyBorder="1" applyAlignment="1">
      <alignment horizontal="center" vertical="center"/>
    </xf>
    <xf numFmtId="164" fontId="14" fillId="10" borderId="1" xfId="0" applyNumberFormat="1" applyFont="1" applyFill="1" applyBorder="1" applyAlignment="1">
      <alignment horizontal="center" vertical="center"/>
    </xf>
    <xf numFmtId="0" fontId="6" fillId="4" borderId="0" xfId="0" applyFont="1" applyFill="1" applyAlignment="1">
      <alignment vertical="center"/>
    </xf>
    <xf numFmtId="0" fontId="6" fillId="10" borderId="1" xfId="0" applyFont="1" applyFill="1" applyBorder="1" applyAlignment="1">
      <alignment vertical="center"/>
    </xf>
    <xf numFmtId="1" fontId="4" fillId="0" borderId="1" xfId="0" applyNumberFormat="1" applyFont="1" applyBorder="1" applyAlignment="1">
      <alignment horizontal="center" vertical="center"/>
    </xf>
    <xf numFmtId="0" fontId="6" fillId="7" borderId="1" xfId="0" applyFont="1" applyFill="1" applyBorder="1" applyAlignment="1">
      <alignment vertical="center"/>
    </xf>
    <xf numFmtId="0" fontId="6" fillId="8" borderId="1" xfId="0" applyFont="1" applyFill="1" applyBorder="1" applyAlignment="1">
      <alignment vertical="center"/>
    </xf>
    <xf numFmtId="0" fontId="6" fillId="9" borderId="1" xfId="0" applyFont="1" applyFill="1" applyBorder="1" applyAlignment="1">
      <alignment vertical="center"/>
    </xf>
    <xf numFmtId="0" fontId="23" fillId="6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horizontal="left" vertical="center" indent="1"/>
    </xf>
    <xf numFmtId="0" fontId="6" fillId="11" borderId="1" xfId="0" applyFont="1" applyFill="1" applyBorder="1" applyAlignment="1">
      <alignment horizontal="left" vertical="center" wrapText="1"/>
    </xf>
    <xf numFmtId="1" fontId="4" fillId="12" borderId="1" xfId="0" applyNumberFormat="1" applyFont="1" applyFill="1" applyBorder="1" applyAlignment="1">
      <alignment horizontal="center" vertical="center"/>
    </xf>
    <xf numFmtId="1" fontId="4" fillId="11" borderId="1" xfId="0" applyNumberFormat="1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horizontal="center" vertical="center"/>
    </xf>
    <xf numFmtId="1" fontId="6" fillId="12" borderId="1" xfId="0" applyNumberFormat="1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6" fillId="13" borderId="1" xfId="0" applyFont="1" applyFill="1" applyBorder="1" applyAlignment="1">
      <alignment horizontal="left" vertical="center" indent="1"/>
    </xf>
    <xf numFmtId="0" fontId="6" fillId="13" borderId="1" xfId="0" applyFont="1" applyFill="1" applyBorder="1" applyAlignment="1">
      <alignment horizontal="left" vertical="center" wrapText="1"/>
    </xf>
    <xf numFmtId="1" fontId="4" fillId="13" borderId="1" xfId="0" applyNumberFormat="1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6" fillId="13" borderId="1" xfId="0" applyFont="1" applyFill="1" applyBorder="1" applyAlignment="1">
      <alignment horizontal="center" vertical="center"/>
    </xf>
    <xf numFmtId="1" fontId="6" fillId="11" borderId="1" xfId="0" applyNumberFormat="1" applyFont="1" applyFill="1" applyBorder="1" applyAlignment="1">
      <alignment horizontal="center" vertical="center"/>
    </xf>
    <xf numFmtId="1" fontId="6" fillId="13" borderId="1" xfId="0" applyNumberFormat="1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 indent="1"/>
    </xf>
    <xf numFmtId="0" fontId="21" fillId="0" borderId="0" xfId="0" applyFont="1" applyAlignment="1">
      <alignment horizontal="left" vertical="center" wrapText="1"/>
    </xf>
  </cellXfs>
  <cellStyles count="1">
    <cellStyle name="Standard" xfId="0" builtinId="0"/>
  </cellStyles>
  <dxfs count="18">
    <dxf>
      <font>
        <b/>
        <sz val="10"/>
        <color rgb="FF8A2F2F"/>
        <name val="Calibri"/>
        <charset val="1"/>
      </font>
    </dxf>
    <dxf>
      <font>
        <b/>
        <sz val="10"/>
        <color rgb="FF2F5E2F"/>
        <name val="Calibri"/>
        <charset val="1"/>
      </font>
    </dxf>
    <dxf>
      <font>
        <b/>
        <sz val="10"/>
        <color rgb="FF8A2F2F"/>
        <name val="Calibri"/>
        <charset val="1"/>
      </font>
      <fill>
        <patternFill>
          <bgColor rgb="FFE08E8E"/>
        </patternFill>
      </fill>
    </dxf>
    <dxf>
      <font>
        <b/>
        <sz val="10"/>
        <color rgb="FF8A521A"/>
        <name val="Calibri"/>
        <charset val="1"/>
      </font>
      <fill>
        <patternFill>
          <bgColor rgb="FFEFB97A"/>
        </patternFill>
      </fill>
    </dxf>
    <dxf>
      <font>
        <b/>
        <sz val="10"/>
        <color rgb="FF7A6410"/>
        <name val="Calibri"/>
        <charset val="1"/>
      </font>
      <fill>
        <patternFill>
          <bgColor rgb="FFF2DE8A"/>
        </patternFill>
      </fill>
    </dxf>
    <dxf>
      <font>
        <b/>
        <sz val="10"/>
        <color rgb="FF2F5E2F"/>
        <name val="Calibri"/>
        <charset val="1"/>
      </font>
      <fill>
        <patternFill>
          <bgColor rgb="FFA9CE9A"/>
        </patternFill>
      </fill>
    </dxf>
    <dxf>
      <font>
        <b/>
        <sz val="10"/>
        <color rgb="FF8A2F2F"/>
        <name val="Calibri"/>
        <charset val="1"/>
      </font>
      <fill>
        <patternFill>
          <bgColor rgb="FFE08E8E"/>
        </patternFill>
      </fill>
    </dxf>
    <dxf>
      <font>
        <b/>
        <sz val="10"/>
        <color rgb="FF8A521A"/>
        <name val="Calibri"/>
        <charset val="1"/>
      </font>
      <fill>
        <patternFill>
          <bgColor rgb="FFEFB97A"/>
        </patternFill>
      </fill>
    </dxf>
    <dxf>
      <font>
        <b/>
        <sz val="10"/>
        <color rgb="FF7A6410"/>
        <name val="Calibri"/>
        <charset val="1"/>
      </font>
      <fill>
        <patternFill>
          <bgColor rgb="FFF2DE8A"/>
        </patternFill>
      </fill>
    </dxf>
    <dxf>
      <font>
        <b/>
        <sz val="10"/>
        <color rgb="FF2F5E2F"/>
        <name val="Calibri"/>
        <charset val="1"/>
      </font>
      <fill>
        <patternFill>
          <bgColor rgb="FFA9CE9A"/>
        </patternFill>
      </fill>
    </dxf>
    <dxf>
      <font>
        <b/>
        <sz val="10"/>
        <color rgb="FF8A2F2F"/>
        <name val="Calibri"/>
        <charset val="1"/>
      </font>
      <fill>
        <patternFill>
          <bgColor rgb="FFE08E8E"/>
        </patternFill>
      </fill>
    </dxf>
    <dxf>
      <font>
        <b/>
        <sz val="10"/>
        <color rgb="FF8A521A"/>
        <name val="Calibri"/>
        <charset val="1"/>
      </font>
      <fill>
        <patternFill>
          <bgColor rgb="FFEFB97A"/>
        </patternFill>
      </fill>
    </dxf>
    <dxf>
      <font>
        <b/>
        <sz val="10"/>
        <color rgb="FF7A6410"/>
        <name val="Calibri"/>
        <charset val="1"/>
      </font>
      <fill>
        <patternFill>
          <bgColor rgb="FFF2DE8A"/>
        </patternFill>
      </fill>
    </dxf>
    <dxf>
      <font>
        <b/>
        <sz val="10"/>
        <color rgb="FF2F5E2F"/>
        <name val="Calibri"/>
        <charset val="1"/>
      </font>
      <fill>
        <patternFill>
          <bgColor rgb="FFA9CE9A"/>
        </patternFill>
      </fill>
    </dxf>
    <dxf>
      <font>
        <b/>
        <sz val="10"/>
        <color rgb="FF8A2F2F"/>
        <name val="Calibri"/>
        <charset val="1"/>
      </font>
      <fill>
        <patternFill>
          <bgColor rgb="FFE08E8E"/>
        </patternFill>
      </fill>
    </dxf>
    <dxf>
      <font>
        <b/>
        <sz val="10"/>
        <color rgb="FF8A521A"/>
        <name val="Calibri"/>
        <charset val="1"/>
      </font>
      <fill>
        <patternFill>
          <bgColor rgb="FFEFB97A"/>
        </patternFill>
      </fill>
    </dxf>
    <dxf>
      <font>
        <b/>
        <sz val="10"/>
        <color rgb="FF7A6410"/>
        <name val="Calibri"/>
        <charset val="1"/>
      </font>
      <fill>
        <patternFill>
          <bgColor rgb="FFF2DE8A"/>
        </patternFill>
      </fill>
    </dxf>
    <dxf>
      <font>
        <b/>
        <sz val="10"/>
        <color rgb="FF2F5E2F"/>
        <name val="Calibri"/>
        <charset val="1"/>
      </font>
      <fill>
        <patternFill>
          <bgColor rgb="FFA9CE9A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2F5E2F"/>
      <rgbColor rgb="FF000080"/>
      <rgbColor rgb="FF7A6410"/>
      <rgbColor rgb="FF800080"/>
      <rgbColor rgb="FF008080"/>
      <rgbColor rgb="FFC7CAD0"/>
      <rgbColor rgb="FF45688A"/>
      <rgbColor rgb="FF9999FF"/>
      <rgbColor rgb="FF8A521A"/>
      <rgbColor rgb="FFFFF4C9"/>
      <rgbColor rgb="FFDCE6EE"/>
      <rgbColor rgb="FF660066"/>
      <rgbColor rgb="FFE08E8E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7E9EC"/>
      <rgbColor rgb="FFF5F6F8"/>
      <rgbColor rgb="FFFFFF99"/>
      <rgbColor rgb="FFA9CE9A"/>
      <rgbColor rgb="FFEFB97A"/>
      <rgbColor rgb="FFCC99FF"/>
      <rgbColor rgb="FFF2DE8A"/>
      <rgbColor rgb="FF3366FF"/>
      <rgbColor rgb="FF33CCCC"/>
      <rgbColor rgb="FF99CC00"/>
      <rgbColor rgb="FFFFCC00"/>
      <rgbColor rgb="FFFF9900"/>
      <rgbColor rgb="FFFF6600"/>
      <rgbColor rgb="FF6E727A"/>
      <rgbColor rgb="FF969696"/>
      <rgbColor rgb="FF003366"/>
      <rgbColor rgb="FF339966"/>
      <rgbColor rgb="FF003300"/>
      <rgbColor rgb="FF23272E"/>
      <rgbColor rgb="FF8A2F2F"/>
      <rgbColor rgb="FF993366"/>
      <rgbColor rgb="FF3D434D"/>
      <rgbColor rgb="FF2B2F3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24"/>
  <sheetViews>
    <sheetView showGridLines="0" tabSelected="1" zoomScaleNormal="100" workbookViewId="0">
      <selection activeCell="B3" sqref="B3:M3"/>
    </sheetView>
  </sheetViews>
  <sheetFormatPr baseColWidth="10" defaultColWidth="8.7109375" defaultRowHeight="15" x14ac:dyDescent="0.25"/>
  <cols>
    <col min="1" max="1" width="2" customWidth="1"/>
    <col min="2" max="2" width="5" customWidth="1"/>
    <col min="3" max="3" width="6" customWidth="1"/>
    <col min="4" max="8" width="10" customWidth="1"/>
    <col min="9" max="9" width="2" customWidth="1"/>
    <col min="10" max="10" width="15" customWidth="1"/>
    <col min="11" max="12" width="9" customWidth="1"/>
    <col min="13" max="13" width="22" customWidth="1"/>
    <col min="14" max="14" width="2" customWidth="1"/>
  </cols>
  <sheetData>
    <row r="1" spans="2:13" ht="6" customHeight="1" x14ac:dyDescent="0.25"/>
    <row r="2" spans="2:13" ht="31.5" customHeight="1" x14ac:dyDescent="0.25">
      <c r="B2" s="14" t="s">
        <v>0</v>
      </c>
      <c r="C2" s="14"/>
      <c r="D2" s="14"/>
      <c r="E2" s="14"/>
      <c r="F2" s="14"/>
      <c r="G2" s="14"/>
      <c r="H2" s="14"/>
      <c r="J2" s="13" t="s">
        <v>93</v>
      </c>
      <c r="K2" s="13"/>
      <c r="L2" s="13"/>
      <c r="M2" s="13"/>
    </row>
    <row r="3" spans="2:13" ht="18" customHeight="1" x14ac:dyDescent="0.25">
      <c r="B3" s="12" t="s">
        <v>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13" ht="6" customHeight="1" x14ac:dyDescent="0.25"/>
    <row r="5" spans="2:13" ht="18.75" customHeight="1" x14ac:dyDescent="0.25">
      <c r="B5" s="11" t="s">
        <v>2</v>
      </c>
      <c r="C5" s="11"/>
      <c r="D5" s="11"/>
      <c r="E5" s="11"/>
      <c r="F5" s="11"/>
      <c r="G5" s="11"/>
      <c r="H5" s="11"/>
      <c r="J5" s="10" t="s">
        <v>3</v>
      </c>
      <c r="K5" s="10"/>
      <c r="L5" s="10"/>
      <c r="M5" s="10"/>
    </row>
    <row r="6" spans="2:13" ht="15" customHeight="1" x14ac:dyDescent="0.25">
      <c r="C6" s="15"/>
      <c r="D6" s="16">
        <v>1</v>
      </c>
      <c r="E6" s="16">
        <v>2</v>
      </c>
      <c r="F6" s="16">
        <v>3</v>
      </c>
      <c r="G6" s="16">
        <v>4</v>
      </c>
      <c r="H6" s="16">
        <v>5</v>
      </c>
      <c r="J6" s="9" t="s">
        <v>4</v>
      </c>
      <c r="K6" s="9"/>
      <c r="L6" s="9" t="s">
        <v>5</v>
      </c>
      <c r="M6" s="9"/>
    </row>
    <row r="7" spans="2:13" ht="24" customHeight="1" x14ac:dyDescent="0.25">
      <c r="B7" s="8" t="s">
        <v>6</v>
      </c>
      <c r="C7" s="16">
        <v>5</v>
      </c>
      <c r="D7" s="17">
        <f>COUNTIFS(Risikoregister!$F$7:$F$46,5,Risikoregister!$G$7:$G$46,1)</f>
        <v>0</v>
      </c>
      <c r="E7" s="18">
        <f>COUNTIFS(Risikoregister!$F$7:$F$46,5,Risikoregister!$G$7:$G$46,2)</f>
        <v>0</v>
      </c>
      <c r="F7" s="19">
        <f>COUNTIFS(Risikoregister!$F$7:$F$46,5,Risikoregister!$G$7:$G$46,3)</f>
        <v>0</v>
      </c>
      <c r="G7" s="19">
        <f>COUNTIFS(Risikoregister!$F$7:$F$46,5,Risikoregister!$G$7:$G$46,4)</f>
        <v>0</v>
      </c>
      <c r="H7" s="19">
        <f>COUNTIFS(Risikoregister!$F$7:$F$46,5,Risikoregister!$G$7:$G$46,5)</f>
        <v>0</v>
      </c>
      <c r="J7" s="7">
        <f>COUNT(Risikoregister!$H$7:$H$46)</f>
        <v>10</v>
      </c>
      <c r="K7" s="7"/>
      <c r="L7" s="7">
        <f>COUNTIF(Risikoregister!$I$7:$I$46,"Hoch")+COUNTIF(Risikoregister!$I$7:$I$46,"Sehr hoch")</f>
        <v>4</v>
      </c>
      <c r="M7" s="7"/>
    </row>
    <row r="8" spans="2:13" ht="25.5" customHeight="1" x14ac:dyDescent="0.25">
      <c r="B8" s="8"/>
      <c r="C8" s="16">
        <v>4</v>
      </c>
      <c r="D8" s="20">
        <f>COUNTIFS(Risikoregister!$F$7:$F$46,4,Risikoregister!$G$7:$G$46,1)</f>
        <v>0</v>
      </c>
      <c r="E8" s="17">
        <f>COUNTIFS(Risikoregister!$F$7:$F$46,4,Risikoregister!$G$7:$G$46,2)</f>
        <v>1</v>
      </c>
      <c r="F8" s="18">
        <f>COUNTIFS(Risikoregister!$F$7:$F$46,4,Risikoregister!$G$7:$G$46,3)</f>
        <v>1</v>
      </c>
      <c r="G8" s="19">
        <f>COUNTIFS(Risikoregister!$F$7:$F$46,4,Risikoregister!$G$7:$G$46,4)</f>
        <v>0</v>
      </c>
      <c r="H8" s="19">
        <f>COUNTIFS(Risikoregister!$F$7:$F$46,4,Risikoregister!$G$7:$G$46,5)</f>
        <v>0</v>
      </c>
    </row>
    <row r="9" spans="2:13" ht="15" customHeight="1" x14ac:dyDescent="0.25">
      <c r="B9" s="8"/>
      <c r="C9" s="16">
        <v>3</v>
      </c>
      <c r="D9" s="20">
        <f>COUNTIFS(Risikoregister!$F$7:$F$46,3,Risikoregister!$G$7:$G$46,1)</f>
        <v>0</v>
      </c>
      <c r="E9" s="17">
        <f>COUNTIFS(Risikoregister!$F$7:$F$46,3,Risikoregister!$G$7:$G$46,2)</f>
        <v>1</v>
      </c>
      <c r="F9" s="17">
        <f>COUNTIFS(Risikoregister!$F$7:$F$46,3,Risikoregister!$G$7:$G$46,3)</f>
        <v>1</v>
      </c>
      <c r="G9" s="18">
        <f>COUNTIFS(Risikoregister!$F$7:$F$46,3,Risikoregister!$G$7:$G$46,4)</f>
        <v>1</v>
      </c>
      <c r="H9" s="19">
        <f>COUNTIFS(Risikoregister!$F$7:$F$46,3,Risikoregister!$G$7:$G$46,5)</f>
        <v>1</v>
      </c>
      <c r="J9" s="9" t="s">
        <v>7</v>
      </c>
      <c r="K9" s="9"/>
      <c r="L9" s="9" t="s">
        <v>8</v>
      </c>
      <c r="M9" s="9"/>
    </row>
    <row r="10" spans="2:13" ht="24" customHeight="1" x14ac:dyDescent="0.25">
      <c r="B10" s="8"/>
      <c r="C10" s="16">
        <v>2</v>
      </c>
      <c r="D10" s="20">
        <f>COUNTIFS(Risikoregister!$F$7:$F$46,2,Risikoregister!$G$7:$G$46,1)</f>
        <v>0</v>
      </c>
      <c r="E10" s="20">
        <f>COUNTIFS(Risikoregister!$F$7:$F$46,2,Risikoregister!$G$7:$G$46,2)</f>
        <v>0</v>
      </c>
      <c r="F10" s="17">
        <f>COUNTIFS(Risikoregister!$F$7:$F$46,2,Risikoregister!$G$7:$G$46,3)</f>
        <v>0</v>
      </c>
      <c r="G10" s="17">
        <f>COUNTIFS(Risikoregister!$F$7:$F$46,2,Risikoregister!$G$7:$G$46,4)</f>
        <v>3</v>
      </c>
      <c r="H10" s="18">
        <f>COUNTIFS(Risikoregister!$F$7:$F$46,2,Risikoregister!$G$7:$G$46,5)</f>
        <v>1</v>
      </c>
      <c r="J10" s="7">
        <f>COUNTIF(Risikoregister!$O$7:$O$46,"Hoch")+COUNTIF(Risikoregister!$O$7:$O$46,"Sehr hoch")</f>
        <v>0</v>
      </c>
      <c r="K10" s="7"/>
      <c r="L10" s="7">
        <f>COUNTIF(Risikoregister!$P$7:$P$46,"Umgesetzt")</f>
        <v>2</v>
      </c>
      <c r="M10" s="7"/>
    </row>
    <row r="11" spans="2:13" ht="25.5" customHeight="1" x14ac:dyDescent="0.25">
      <c r="B11" s="8"/>
      <c r="C11" s="16">
        <v>1</v>
      </c>
      <c r="D11" s="20">
        <f>COUNTIFS(Risikoregister!$F$7:$F$46,1,Risikoregister!$G$7:$G$46,1)</f>
        <v>0</v>
      </c>
      <c r="E11" s="20">
        <f>COUNTIFS(Risikoregister!$F$7:$F$46,1,Risikoregister!$G$7:$G$46,2)</f>
        <v>0</v>
      </c>
      <c r="F11" s="20">
        <f>COUNTIFS(Risikoregister!$F$7:$F$46,1,Risikoregister!$G$7:$G$46,3)</f>
        <v>0</v>
      </c>
      <c r="G11" s="20">
        <f>COUNTIFS(Risikoregister!$F$7:$F$46,1,Risikoregister!$G$7:$G$46,4)</f>
        <v>0</v>
      </c>
      <c r="H11" s="17">
        <f>COUNTIFS(Risikoregister!$F$7:$F$46,1,Risikoregister!$G$7:$G$46,5)</f>
        <v>0</v>
      </c>
    </row>
    <row r="12" spans="2:13" ht="15.75" customHeight="1" x14ac:dyDescent="0.25">
      <c r="C12" s="21"/>
      <c r="D12" s="6" t="s">
        <v>9</v>
      </c>
      <c r="E12" s="6"/>
      <c r="F12" s="6"/>
      <c r="G12" s="6"/>
      <c r="H12" s="6"/>
    </row>
    <row r="13" spans="2:13" ht="6" customHeight="1" x14ac:dyDescent="0.25"/>
    <row r="14" spans="2:13" ht="18.75" customHeight="1" x14ac:dyDescent="0.25">
      <c r="B14" s="11" t="s">
        <v>10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2:13" x14ac:dyDescent="0.25">
      <c r="B15" s="22"/>
      <c r="C15" s="22"/>
      <c r="D15" s="5" t="s">
        <v>11</v>
      </c>
      <c r="E15" s="5"/>
      <c r="F15" s="23">
        <v>4</v>
      </c>
      <c r="G15" s="4" t="s">
        <v>12</v>
      </c>
      <c r="H15" s="4"/>
      <c r="I15" s="4"/>
      <c r="J15" s="4"/>
      <c r="K15" s="4"/>
      <c r="L15" s="4"/>
      <c r="M15" s="4"/>
    </row>
    <row r="16" spans="2:13" x14ac:dyDescent="0.25">
      <c r="B16" s="24"/>
      <c r="C16" s="24"/>
      <c r="D16" s="3" t="s">
        <v>13</v>
      </c>
      <c r="E16" s="3"/>
      <c r="F16" s="23">
        <v>9</v>
      </c>
      <c r="G16" s="4" t="s">
        <v>14</v>
      </c>
      <c r="H16" s="4"/>
      <c r="I16" s="4"/>
      <c r="J16" s="4"/>
      <c r="K16" s="4"/>
      <c r="L16" s="4"/>
      <c r="M16" s="4"/>
    </row>
    <row r="17" spans="2:13" x14ac:dyDescent="0.25">
      <c r="B17" s="25"/>
      <c r="C17" s="25"/>
      <c r="D17" s="2" t="s">
        <v>15</v>
      </c>
      <c r="E17" s="2"/>
      <c r="F17" s="23">
        <v>14</v>
      </c>
      <c r="G17" s="4" t="s">
        <v>16</v>
      </c>
      <c r="H17" s="4"/>
      <c r="I17" s="4"/>
      <c r="J17" s="4"/>
      <c r="K17" s="4"/>
      <c r="L17" s="4"/>
      <c r="M17" s="4"/>
    </row>
    <row r="18" spans="2:13" x14ac:dyDescent="0.25">
      <c r="B18" s="26"/>
      <c r="C18" s="26"/>
      <c r="D18" s="1" t="s">
        <v>17</v>
      </c>
      <c r="E18" s="1"/>
      <c r="F18" s="23">
        <v>25</v>
      </c>
      <c r="G18" s="4" t="s">
        <v>18</v>
      </c>
      <c r="H18" s="4"/>
      <c r="I18" s="4"/>
      <c r="J18" s="4"/>
      <c r="K18" s="4"/>
      <c r="L18" s="4"/>
      <c r="M18" s="4"/>
    </row>
    <row r="19" spans="2:13" ht="6" customHeight="1" x14ac:dyDescent="0.25"/>
    <row r="20" spans="2:13" ht="18.75" customHeight="1" x14ac:dyDescent="0.25">
      <c r="B20" s="11" t="s">
        <v>19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2:13" ht="18" customHeight="1" x14ac:dyDescent="0.25">
      <c r="B21" s="44" t="s">
        <v>20</v>
      </c>
      <c r="C21" s="44"/>
      <c r="D21" s="45" t="s">
        <v>21</v>
      </c>
      <c r="E21" s="45"/>
      <c r="F21" s="45"/>
      <c r="G21" s="45"/>
      <c r="H21" s="45"/>
      <c r="I21" s="45"/>
      <c r="J21" s="45"/>
      <c r="K21" s="45"/>
      <c r="L21" s="45"/>
      <c r="M21" s="45"/>
    </row>
    <row r="22" spans="2:13" ht="18" customHeight="1" x14ac:dyDescent="0.25">
      <c r="B22" s="44" t="s">
        <v>22</v>
      </c>
      <c r="C22" s="44"/>
      <c r="D22" s="45" t="s">
        <v>23</v>
      </c>
      <c r="E22" s="45"/>
      <c r="F22" s="45"/>
      <c r="G22" s="45"/>
      <c r="H22" s="45"/>
      <c r="I22" s="45"/>
      <c r="J22" s="45"/>
      <c r="K22" s="45"/>
      <c r="L22" s="45"/>
      <c r="M22" s="45"/>
    </row>
    <row r="24" spans="2:13" ht="25.5" customHeight="1" x14ac:dyDescent="0.25">
      <c r="B24" s="46" t="s">
        <v>24</v>
      </c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</row>
  </sheetData>
  <mergeCells count="30">
    <mergeCell ref="B21:C21"/>
    <mergeCell ref="D21:M21"/>
    <mergeCell ref="B22:C22"/>
    <mergeCell ref="D22:M22"/>
    <mergeCell ref="B24:M24"/>
    <mergeCell ref="D17:E17"/>
    <mergeCell ref="G17:M17"/>
    <mergeCell ref="D18:E18"/>
    <mergeCell ref="G18:M18"/>
    <mergeCell ref="B20:M20"/>
    <mergeCell ref="D12:H12"/>
    <mergeCell ref="B14:M14"/>
    <mergeCell ref="D15:E15"/>
    <mergeCell ref="G15:M15"/>
    <mergeCell ref="D16:E16"/>
    <mergeCell ref="G16:M16"/>
    <mergeCell ref="J6:K6"/>
    <mergeCell ref="L6:M6"/>
    <mergeCell ref="B7:B11"/>
    <mergeCell ref="J7:K7"/>
    <mergeCell ref="L7:M7"/>
    <mergeCell ref="J9:K9"/>
    <mergeCell ref="L9:M9"/>
    <mergeCell ref="J10:K10"/>
    <mergeCell ref="L10:M10"/>
    <mergeCell ref="B2:H2"/>
    <mergeCell ref="J2:M2"/>
    <mergeCell ref="B3:M3"/>
    <mergeCell ref="B5:H5"/>
    <mergeCell ref="J5:M5"/>
  </mergeCells>
  <pageMargins left="0.3" right="0.3" top="0.4" bottom="0.4" header="0.511811023622047" footer="0.511811023622047"/>
  <pageSetup fitToHeight="0" orientation="landscape" horizontalDpi="300" verticalDpi="30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P50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8.7109375" defaultRowHeight="15" x14ac:dyDescent="0.25"/>
  <cols>
    <col min="1" max="1" width="2" customWidth="1"/>
    <col min="2" max="2" width="7" customWidth="1"/>
    <col min="3" max="3" width="16" customWidth="1"/>
    <col min="4" max="4" width="34" customWidth="1"/>
    <col min="5" max="5" width="17" customWidth="1"/>
    <col min="6" max="7" width="5" customWidth="1"/>
    <col min="8" max="8" width="6" customWidth="1"/>
    <col min="9" max="9" width="13" customWidth="1"/>
    <col min="10" max="10" width="30" customWidth="1"/>
    <col min="11" max="11" width="11" customWidth="1"/>
    <col min="12" max="13" width="7" customWidth="1"/>
    <col min="14" max="14" width="8" customWidth="1"/>
    <col min="15" max="15" width="13" customWidth="1"/>
    <col min="16" max="16" width="14" customWidth="1"/>
    <col min="17" max="17" width="2" customWidth="1"/>
  </cols>
  <sheetData>
    <row r="1" spans="2:16" ht="6" customHeight="1" x14ac:dyDescent="0.25"/>
    <row r="2" spans="2:16" ht="31.5" customHeight="1" x14ac:dyDescent="0.25">
      <c r="B2" s="14" t="s">
        <v>25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2:16" ht="18" customHeight="1" x14ac:dyDescent="0.25">
      <c r="B3" s="12" t="s">
        <v>26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</row>
    <row r="4" spans="2:16" ht="6" customHeight="1" x14ac:dyDescent="0.25"/>
    <row r="5" spans="2:16" ht="18.75" customHeight="1" x14ac:dyDescent="0.25">
      <c r="B5" s="11" t="s">
        <v>27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2:16" ht="30" customHeight="1" x14ac:dyDescent="0.25">
      <c r="B6" s="27" t="s">
        <v>28</v>
      </c>
      <c r="C6" s="27" t="s">
        <v>29</v>
      </c>
      <c r="D6" s="27" t="s">
        <v>30</v>
      </c>
      <c r="E6" s="27" t="s">
        <v>31</v>
      </c>
      <c r="F6" s="27" t="s">
        <v>32</v>
      </c>
      <c r="G6" s="27" t="s">
        <v>33</v>
      </c>
      <c r="H6" s="27" t="s">
        <v>34</v>
      </c>
      <c r="I6" s="27" t="s">
        <v>35</v>
      </c>
      <c r="J6" s="27" t="s">
        <v>36</v>
      </c>
      <c r="K6" s="27" t="s">
        <v>37</v>
      </c>
      <c r="L6" s="27" t="s">
        <v>38</v>
      </c>
      <c r="M6" s="27" t="s">
        <v>39</v>
      </c>
      <c r="N6" s="27" t="s">
        <v>40</v>
      </c>
      <c r="O6" s="27" t="s">
        <v>41</v>
      </c>
      <c r="P6" s="27" t="s">
        <v>42</v>
      </c>
    </row>
    <row r="7" spans="2:16" ht="38.25" x14ac:dyDescent="0.25">
      <c r="B7" s="28" t="str">
        <f t="shared" ref="B7:B46" si="0">IF(D7="","","R-"&amp;TEXT(ROW()-6,"00"))</f>
        <v>R-01</v>
      </c>
      <c r="C7" s="29" t="s">
        <v>43</v>
      </c>
      <c r="D7" s="30" t="s">
        <v>44</v>
      </c>
      <c r="E7" s="29" t="s">
        <v>45</v>
      </c>
      <c r="F7" s="31">
        <v>3</v>
      </c>
      <c r="G7" s="31">
        <v>5</v>
      </c>
      <c r="H7" s="32">
        <f t="shared" ref="H7:H46" si="1">IF(OR(F7="",G7=""),"",F7*G7)</f>
        <v>15</v>
      </c>
      <c r="I7" s="33" t="str">
        <f>IF(H7="","",IF(H7&lt;=Risikomatrix!$F$15,"Gering",IF(H7&lt;=Risikomatrix!$F$16,"Mittel",IF(H7&lt;=Risikomatrix!$F$17,"Hoch","Sehr hoch"))))</f>
        <v>Sehr hoch</v>
      </c>
      <c r="J7" s="30" t="s">
        <v>46</v>
      </c>
      <c r="K7" s="34" t="s">
        <v>47</v>
      </c>
      <c r="L7" s="35">
        <v>2</v>
      </c>
      <c r="M7" s="35">
        <v>4</v>
      </c>
      <c r="N7" s="32">
        <f t="shared" ref="N7:N46" si="2">IF(OR(L7="",M7=""),"",L7*M7)</f>
        <v>8</v>
      </c>
      <c r="O7" s="33" t="str">
        <f>IF(N7="","",IF(N7&lt;=Risikomatrix!$F$15,"Gering",IF(N7&lt;=Risikomatrix!$F$16,"Mittel",IF(N7&lt;=Risikomatrix!$F$17,"Hoch","Sehr hoch"))))</f>
        <v>Mittel</v>
      </c>
      <c r="P7" s="34" t="s">
        <v>48</v>
      </c>
    </row>
    <row r="8" spans="2:16" ht="25.5" x14ac:dyDescent="0.25">
      <c r="B8" s="36" t="str">
        <f t="shared" si="0"/>
        <v>R-02</v>
      </c>
      <c r="C8" s="37" t="s">
        <v>49</v>
      </c>
      <c r="D8" s="38" t="s">
        <v>50</v>
      </c>
      <c r="E8" s="37" t="s">
        <v>51</v>
      </c>
      <c r="F8" s="31">
        <v>3</v>
      </c>
      <c r="G8" s="31">
        <v>4</v>
      </c>
      <c r="H8" s="39">
        <f t="shared" si="1"/>
        <v>12</v>
      </c>
      <c r="I8" s="40" t="str">
        <f>IF(H8="","",IF(H8&lt;=Risikomatrix!$F$15,"Gering",IF(H8&lt;=Risikomatrix!$F$16,"Mittel",IF(H8&lt;=Risikomatrix!$F$17,"Hoch","Sehr hoch"))))</f>
        <v>Hoch</v>
      </c>
      <c r="J8" s="38" t="s">
        <v>52</v>
      </c>
      <c r="K8" s="41" t="s">
        <v>53</v>
      </c>
      <c r="L8" s="35">
        <v>2</v>
      </c>
      <c r="M8" s="35">
        <v>3</v>
      </c>
      <c r="N8" s="39">
        <f t="shared" si="2"/>
        <v>6</v>
      </c>
      <c r="O8" s="40" t="str">
        <f>IF(N8="","",IF(N8&lt;=Risikomatrix!$F$15,"Gering",IF(N8&lt;=Risikomatrix!$F$16,"Mittel",IF(N8&lt;=Risikomatrix!$F$17,"Hoch","Sehr hoch"))))</f>
        <v>Mittel</v>
      </c>
      <c r="P8" s="41" t="s">
        <v>48</v>
      </c>
    </row>
    <row r="9" spans="2:16" ht="38.25" x14ac:dyDescent="0.25">
      <c r="B9" s="28" t="str">
        <f t="shared" si="0"/>
        <v>R-03</v>
      </c>
      <c r="C9" s="29" t="s">
        <v>54</v>
      </c>
      <c r="D9" s="30" t="s">
        <v>55</v>
      </c>
      <c r="E9" s="29" t="s">
        <v>56</v>
      </c>
      <c r="F9" s="31">
        <v>2</v>
      </c>
      <c r="G9" s="31">
        <v>4</v>
      </c>
      <c r="H9" s="32">
        <f t="shared" si="1"/>
        <v>8</v>
      </c>
      <c r="I9" s="33" t="str">
        <f>IF(H9="","",IF(H9&lt;=Risikomatrix!$F$15,"Gering",IF(H9&lt;=Risikomatrix!$F$16,"Mittel",IF(H9&lt;=Risikomatrix!$F$17,"Hoch","Sehr hoch"))))</f>
        <v>Mittel</v>
      </c>
      <c r="J9" s="30" t="s">
        <v>57</v>
      </c>
      <c r="K9" s="34" t="s">
        <v>58</v>
      </c>
      <c r="L9" s="35">
        <v>1</v>
      </c>
      <c r="M9" s="35">
        <v>4</v>
      </c>
      <c r="N9" s="32">
        <f t="shared" si="2"/>
        <v>4</v>
      </c>
      <c r="O9" s="33" t="str">
        <f>IF(N9="","",IF(N9&lt;=Risikomatrix!$F$15,"Gering",IF(N9&lt;=Risikomatrix!$F$16,"Mittel",IF(N9&lt;=Risikomatrix!$F$17,"Hoch","Sehr hoch"))))</f>
        <v>Gering</v>
      </c>
      <c r="P9" s="34" t="s">
        <v>59</v>
      </c>
    </row>
    <row r="10" spans="2:16" ht="25.5" x14ac:dyDescent="0.25">
      <c r="B10" s="36" t="str">
        <f t="shared" si="0"/>
        <v>R-04</v>
      </c>
      <c r="C10" s="37" t="s">
        <v>60</v>
      </c>
      <c r="D10" s="38" t="s">
        <v>61</v>
      </c>
      <c r="E10" s="37" t="s">
        <v>62</v>
      </c>
      <c r="F10" s="31">
        <v>2</v>
      </c>
      <c r="G10" s="31">
        <v>5</v>
      </c>
      <c r="H10" s="39">
        <f t="shared" si="1"/>
        <v>10</v>
      </c>
      <c r="I10" s="40" t="str">
        <f>IF(H10="","",IF(H10&lt;=Risikomatrix!$F$15,"Gering",IF(H10&lt;=Risikomatrix!$F$16,"Mittel",IF(H10&lt;=Risikomatrix!$F$17,"Hoch","Sehr hoch"))))</f>
        <v>Hoch</v>
      </c>
      <c r="J10" s="38" t="s">
        <v>63</v>
      </c>
      <c r="K10" s="41" t="s">
        <v>64</v>
      </c>
      <c r="L10" s="35">
        <v>1</v>
      </c>
      <c r="M10" s="35">
        <v>4</v>
      </c>
      <c r="N10" s="39">
        <f t="shared" si="2"/>
        <v>4</v>
      </c>
      <c r="O10" s="40" t="str">
        <f>IF(N10="","",IF(N10&lt;=Risikomatrix!$F$15,"Gering",IF(N10&lt;=Risikomatrix!$F$16,"Mittel",IF(N10&lt;=Risikomatrix!$F$17,"Hoch","Sehr hoch"))))</f>
        <v>Gering</v>
      </c>
      <c r="P10" s="41" t="s">
        <v>48</v>
      </c>
    </row>
    <row r="11" spans="2:16" ht="25.5" x14ac:dyDescent="0.25">
      <c r="B11" s="28" t="str">
        <f t="shared" si="0"/>
        <v>R-05</v>
      </c>
      <c r="C11" s="29" t="s">
        <v>65</v>
      </c>
      <c r="D11" s="30" t="s">
        <v>66</v>
      </c>
      <c r="E11" s="29" t="s">
        <v>65</v>
      </c>
      <c r="F11" s="31">
        <v>3</v>
      </c>
      <c r="G11" s="31">
        <v>3</v>
      </c>
      <c r="H11" s="32">
        <f t="shared" si="1"/>
        <v>9</v>
      </c>
      <c r="I11" s="33" t="str">
        <f>IF(H11="","",IF(H11&lt;=Risikomatrix!$F$15,"Gering",IF(H11&lt;=Risikomatrix!$F$16,"Mittel",IF(H11&lt;=Risikomatrix!$F$17,"Hoch","Sehr hoch"))))</f>
        <v>Mittel</v>
      </c>
      <c r="J11" s="30" t="s">
        <v>67</v>
      </c>
      <c r="K11" s="34" t="s">
        <v>68</v>
      </c>
      <c r="L11" s="35">
        <v>2</v>
      </c>
      <c r="M11" s="35">
        <v>3</v>
      </c>
      <c r="N11" s="32">
        <f t="shared" si="2"/>
        <v>6</v>
      </c>
      <c r="O11" s="33" t="str">
        <f>IF(N11="","",IF(N11&lt;=Risikomatrix!$F$15,"Gering",IF(N11&lt;=Risikomatrix!$F$16,"Mittel",IF(N11&lt;=Risikomatrix!$F$17,"Hoch","Sehr hoch"))))</f>
        <v>Mittel</v>
      </c>
      <c r="P11" s="34" t="s">
        <v>69</v>
      </c>
    </row>
    <row r="12" spans="2:16" ht="25.5" x14ac:dyDescent="0.25">
      <c r="B12" s="36" t="str">
        <f t="shared" si="0"/>
        <v>R-06</v>
      </c>
      <c r="C12" s="37" t="s">
        <v>70</v>
      </c>
      <c r="D12" s="38" t="s">
        <v>71</v>
      </c>
      <c r="E12" s="37" t="s">
        <v>72</v>
      </c>
      <c r="F12" s="31">
        <v>2</v>
      </c>
      <c r="G12" s="31">
        <v>4</v>
      </c>
      <c r="H12" s="39">
        <f t="shared" si="1"/>
        <v>8</v>
      </c>
      <c r="I12" s="40" t="str">
        <f>IF(H12="","",IF(H12&lt;=Risikomatrix!$F$15,"Gering",IF(H12&lt;=Risikomatrix!$F$16,"Mittel",IF(H12&lt;=Risikomatrix!$F$17,"Hoch","Sehr hoch"))))</f>
        <v>Mittel</v>
      </c>
      <c r="J12" s="38" t="s">
        <v>73</v>
      </c>
      <c r="K12" s="41" t="s">
        <v>74</v>
      </c>
      <c r="L12" s="35">
        <v>2</v>
      </c>
      <c r="M12" s="35">
        <v>3</v>
      </c>
      <c r="N12" s="39">
        <f t="shared" si="2"/>
        <v>6</v>
      </c>
      <c r="O12" s="40" t="str">
        <f>IF(N12="","",IF(N12&lt;=Risikomatrix!$F$15,"Gering",IF(N12&lt;=Risikomatrix!$F$16,"Mittel",IF(N12&lt;=Risikomatrix!$F$17,"Hoch","Sehr hoch"))))</f>
        <v>Mittel</v>
      </c>
      <c r="P12" s="41" t="s">
        <v>48</v>
      </c>
    </row>
    <row r="13" spans="2:16" ht="25.5" x14ac:dyDescent="0.25">
      <c r="B13" s="28" t="str">
        <f t="shared" si="0"/>
        <v>R-07</v>
      </c>
      <c r="C13" s="29" t="s">
        <v>75</v>
      </c>
      <c r="D13" s="30" t="s">
        <v>76</v>
      </c>
      <c r="E13" s="29" t="s">
        <v>77</v>
      </c>
      <c r="F13" s="31">
        <v>4</v>
      </c>
      <c r="G13" s="31">
        <v>3</v>
      </c>
      <c r="H13" s="32">
        <f t="shared" si="1"/>
        <v>12</v>
      </c>
      <c r="I13" s="33" t="str">
        <f>IF(H13="","",IF(H13&lt;=Risikomatrix!$F$15,"Gering",IF(H13&lt;=Risikomatrix!$F$16,"Mittel",IF(H13&lt;=Risikomatrix!$F$17,"Hoch","Sehr hoch"))))</f>
        <v>Hoch</v>
      </c>
      <c r="J13" s="30" t="s">
        <v>78</v>
      </c>
      <c r="K13" s="34" t="s">
        <v>53</v>
      </c>
      <c r="L13" s="35">
        <v>3</v>
      </c>
      <c r="M13" s="35">
        <v>3</v>
      </c>
      <c r="N13" s="32">
        <f t="shared" si="2"/>
        <v>9</v>
      </c>
      <c r="O13" s="33" t="str">
        <f>IF(N13="","",IF(N13&lt;=Risikomatrix!$F$15,"Gering",IF(N13&lt;=Risikomatrix!$F$16,"Mittel",IF(N13&lt;=Risikomatrix!$F$17,"Hoch","Sehr hoch"))))</f>
        <v>Mittel</v>
      </c>
      <c r="P13" s="34" t="s">
        <v>69</v>
      </c>
    </row>
    <row r="14" spans="2:16" ht="25.5" x14ac:dyDescent="0.25">
      <c r="B14" s="36" t="str">
        <f t="shared" si="0"/>
        <v>R-08</v>
      </c>
      <c r="C14" s="37" t="s">
        <v>79</v>
      </c>
      <c r="D14" s="38" t="s">
        <v>80</v>
      </c>
      <c r="E14" s="37" t="s">
        <v>81</v>
      </c>
      <c r="F14" s="31">
        <v>4</v>
      </c>
      <c r="G14" s="31">
        <v>2</v>
      </c>
      <c r="H14" s="39">
        <f t="shared" si="1"/>
        <v>8</v>
      </c>
      <c r="I14" s="40" t="str">
        <f>IF(H14="","",IF(H14&lt;=Risikomatrix!$F$15,"Gering",IF(H14&lt;=Risikomatrix!$F$16,"Mittel",IF(H14&lt;=Risikomatrix!$F$17,"Hoch","Sehr hoch"))))</f>
        <v>Mittel</v>
      </c>
      <c r="J14" s="38" t="s">
        <v>82</v>
      </c>
      <c r="K14" s="41" t="s">
        <v>83</v>
      </c>
      <c r="L14" s="35">
        <v>3</v>
      </c>
      <c r="M14" s="35">
        <v>2</v>
      </c>
      <c r="N14" s="39">
        <f t="shared" si="2"/>
        <v>6</v>
      </c>
      <c r="O14" s="40" t="str">
        <f>IF(N14="","",IF(N14&lt;=Risikomatrix!$F$15,"Gering",IF(N14&lt;=Risikomatrix!$F$16,"Mittel",IF(N14&lt;=Risikomatrix!$F$17,"Hoch","Sehr hoch"))))</f>
        <v>Mittel</v>
      </c>
      <c r="P14" s="41" t="s">
        <v>48</v>
      </c>
    </row>
    <row r="15" spans="2:16" ht="25.5" x14ac:dyDescent="0.25">
      <c r="B15" s="28" t="str">
        <f t="shared" si="0"/>
        <v>R-09</v>
      </c>
      <c r="C15" s="29" t="s">
        <v>84</v>
      </c>
      <c r="D15" s="30" t="s">
        <v>85</v>
      </c>
      <c r="E15" s="29" t="s">
        <v>84</v>
      </c>
      <c r="F15" s="31">
        <v>2</v>
      </c>
      <c r="G15" s="31">
        <v>4</v>
      </c>
      <c r="H15" s="32">
        <f t="shared" si="1"/>
        <v>8</v>
      </c>
      <c r="I15" s="33" t="str">
        <f>IF(H15="","",IF(H15&lt;=Risikomatrix!$F$15,"Gering",IF(H15&lt;=Risikomatrix!$F$16,"Mittel",IF(H15&lt;=Risikomatrix!$F$17,"Hoch","Sehr hoch"))))</f>
        <v>Mittel</v>
      </c>
      <c r="J15" s="30" t="s">
        <v>86</v>
      </c>
      <c r="K15" s="34" t="s">
        <v>87</v>
      </c>
      <c r="L15" s="35">
        <v>1</v>
      </c>
      <c r="M15" s="35">
        <v>4</v>
      </c>
      <c r="N15" s="32">
        <f t="shared" si="2"/>
        <v>4</v>
      </c>
      <c r="O15" s="33" t="str">
        <f>IF(N15="","",IF(N15&lt;=Risikomatrix!$F$15,"Gering",IF(N15&lt;=Risikomatrix!$F$16,"Mittel",IF(N15&lt;=Risikomatrix!$F$17,"Hoch","Sehr hoch"))))</f>
        <v>Gering</v>
      </c>
      <c r="P15" s="34" t="s">
        <v>59</v>
      </c>
    </row>
    <row r="16" spans="2:16" ht="25.5" x14ac:dyDescent="0.25">
      <c r="B16" s="36" t="str">
        <f t="shared" si="0"/>
        <v>R-10</v>
      </c>
      <c r="C16" s="37" t="s">
        <v>54</v>
      </c>
      <c r="D16" s="38" t="s">
        <v>88</v>
      </c>
      <c r="E16" s="37" t="s">
        <v>56</v>
      </c>
      <c r="F16" s="31">
        <v>3</v>
      </c>
      <c r="G16" s="31">
        <v>2</v>
      </c>
      <c r="H16" s="39">
        <f t="shared" si="1"/>
        <v>6</v>
      </c>
      <c r="I16" s="40" t="str">
        <f>IF(H16="","",IF(H16&lt;=Risikomatrix!$F$15,"Gering",IF(H16&lt;=Risikomatrix!$F$16,"Mittel",IF(H16&lt;=Risikomatrix!$F$17,"Hoch","Sehr hoch"))))</f>
        <v>Mittel</v>
      </c>
      <c r="J16" s="38" t="s">
        <v>89</v>
      </c>
      <c r="K16" s="41" t="s">
        <v>53</v>
      </c>
      <c r="L16" s="35">
        <v>2</v>
      </c>
      <c r="M16" s="35">
        <v>2</v>
      </c>
      <c r="N16" s="39">
        <f t="shared" si="2"/>
        <v>4</v>
      </c>
      <c r="O16" s="40" t="str">
        <f>IF(N16="","",IF(N16&lt;=Risikomatrix!$F$15,"Gering",IF(N16&lt;=Risikomatrix!$F$16,"Mittel",IF(N16&lt;=Risikomatrix!$F$17,"Hoch","Sehr hoch"))))</f>
        <v>Gering</v>
      </c>
      <c r="P16" s="41" t="s">
        <v>69</v>
      </c>
    </row>
    <row r="17" spans="2:16" x14ac:dyDescent="0.25">
      <c r="B17" s="28" t="str">
        <f t="shared" si="0"/>
        <v/>
      </c>
      <c r="C17" s="29"/>
      <c r="D17" s="30"/>
      <c r="E17" s="29"/>
      <c r="F17" s="32"/>
      <c r="G17" s="32"/>
      <c r="H17" s="32" t="str">
        <f t="shared" si="1"/>
        <v/>
      </c>
      <c r="I17" s="33" t="str">
        <f>IF(H17="","",IF(H17&lt;=Risikomatrix!$F$15,"Gering",IF(H17&lt;=Risikomatrix!$F$16,"Mittel",IF(H17&lt;=Risikomatrix!$F$17,"Hoch","Sehr hoch"))))</f>
        <v/>
      </c>
      <c r="J17" s="30"/>
      <c r="K17" s="34"/>
      <c r="L17" s="42"/>
      <c r="M17" s="42"/>
      <c r="N17" s="32" t="str">
        <f t="shared" si="2"/>
        <v/>
      </c>
      <c r="O17" s="33" t="str">
        <f>IF(N17="","",IF(N17&lt;=Risikomatrix!$F$15,"Gering",IF(N17&lt;=Risikomatrix!$F$16,"Mittel",IF(N17&lt;=Risikomatrix!$F$17,"Hoch","Sehr hoch"))))</f>
        <v/>
      </c>
      <c r="P17" s="34"/>
    </row>
    <row r="18" spans="2:16" x14ac:dyDescent="0.25">
      <c r="B18" s="36" t="str">
        <f t="shared" si="0"/>
        <v/>
      </c>
      <c r="C18" s="37"/>
      <c r="D18" s="38"/>
      <c r="E18" s="37"/>
      <c r="F18" s="39"/>
      <c r="G18" s="39"/>
      <c r="H18" s="39" t="str">
        <f t="shared" si="1"/>
        <v/>
      </c>
      <c r="I18" s="40" t="str">
        <f>IF(H18="","",IF(H18&lt;=Risikomatrix!$F$15,"Gering",IF(H18&lt;=Risikomatrix!$F$16,"Mittel",IF(H18&lt;=Risikomatrix!$F$17,"Hoch","Sehr hoch"))))</f>
        <v/>
      </c>
      <c r="J18" s="38"/>
      <c r="K18" s="41"/>
      <c r="L18" s="43"/>
      <c r="M18" s="43"/>
      <c r="N18" s="39" t="str">
        <f t="shared" si="2"/>
        <v/>
      </c>
      <c r="O18" s="40" t="str">
        <f>IF(N18="","",IF(N18&lt;=Risikomatrix!$F$15,"Gering",IF(N18&lt;=Risikomatrix!$F$16,"Mittel",IF(N18&lt;=Risikomatrix!$F$17,"Hoch","Sehr hoch"))))</f>
        <v/>
      </c>
      <c r="P18" s="41"/>
    </row>
    <row r="19" spans="2:16" x14ac:dyDescent="0.25">
      <c r="B19" s="28" t="str">
        <f t="shared" si="0"/>
        <v/>
      </c>
      <c r="C19" s="29"/>
      <c r="D19" s="30"/>
      <c r="E19" s="29"/>
      <c r="F19" s="32"/>
      <c r="G19" s="32"/>
      <c r="H19" s="32" t="str">
        <f t="shared" si="1"/>
        <v/>
      </c>
      <c r="I19" s="33" t="str">
        <f>IF(H19="","",IF(H19&lt;=Risikomatrix!$F$15,"Gering",IF(H19&lt;=Risikomatrix!$F$16,"Mittel",IF(H19&lt;=Risikomatrix!$F$17,"Hoch","Sehr hoch"))))</f>
        <v/>
      </c>
      <c r="J19" s="30"/>
      <c r="K19" s="34"/>
      <c r="L19" s="42"/>
      <c r="M19" s="42"/>
      <c r="N19" s="32" t="str">
        <f t="shared" si="2"/>
        <v/>
      </c>
      <c r="O19" s="33" t="str">
        <f>IF(N19="","",IF(N19&lt;=Risikomatrix!$F$15,"Gering",IF(N19&lt;=Risikomatrix!$F$16,"Mittel",IF(N19&lt;=Risikomatrix!$F$17,"Hoch","Sehr hoch"))))</f>
        <v/>
      </c>
      <c r="P19" s="34"/>
    </row>
    <row r="20" spans="2:16" x14ac:dyDescent="0.25">
      <c r="B20" s="36" t="str">
        <f t="shared" si="0"/>
        <v/>
      </c>
      <c r="C20" s="37"/>
      <c r="D20" s="38"/>
      <c r="E20" s="37"/>
      <c r="F20" s="39"/>
      <c r="G20" s="39"/>
      <c r="H20" s="39" t="str">
        <f t="shared" si="1"/>
        <v/>
      </c>
      <c r="I20" s="40" t="str">
        <f>IF(H20="","",IF(H20&lt;=Risikomatrix!$F$15,"Gering",IF(H20&lt;=Risikomatrix!$F$16,"Mittel",IF(H20&lt;=Risikomatrix!$F$17,"Hoch","Sehr hoch"))))</f>
        <v/>
      </c>
      <c r="J20" s="38"/>
      <c r="K20" s="41"/>
      <c r="L20" s="43"/>
      <c r="M20" s="43"/>
      <c r="N20" s="39" t="str">
        <f t="shared" si="2"/>
        <v/>
      </c>
      <c r="O20" s="40" t="str">
        <f>IF(N20="","",IF(N20&lt;=Risikomatrix!$F$15,"Gering",IF(N20&lt;=Risikomatrix!$F$16,"Mittel",IF(N20&lt;=Risikomatrix!$F$17,"Hoch","Sehr hoch"))))</f>
        <v/>
      </c>
      <c r="P20" s="41"/>
    </row>
    <row r="21" spans="2:16" x14ac:dyDescent="0.25">
      <c r="B21" s="28" t="str">
        <f t="shared" si="0"/>
        <v/>
      </c>
      <c r="C21" s="29"/>
      <c r="D21" s="30"/>
      <c r="E21" s="29"/>
      <c r="F21" s="32"/>
      <c r="G21" s="32"/>
      <c r="H21" s="32" t="str">
        <f t="shared" si="1"/>
        <v/>
      </c>
      <c r="I21" s="33" t="str">
        <f>IF(H21="","",IF(H21&lt;=Risikomatrix!$F$15,"Gering",IF(H21&lt;=Risikomatrix!$F$16,"Mittel",IF(H21&lt;=Risikomatrix!$F$17,"Hoch","Sehr hoch"))))</f>
        <v/>
      </c>
      <c r="J21" s="30"/>
      <c r="K21" s="34"/>
      <c r="L21" s="42"/>
      <c r="M21" s="42"/>
      <c r="N21" s="32" t="str">
        <f t="shared" si="2"/>
        <v/>
      </c>
      <c r="O21" s="33" t="str">
        <f>IF(N21="","",IF(N21&lt;=Risikomatrix!$F$15,"Gering",IF(N21&lt;=Risikomatrix!$F$16,"Mittel",IF(N21&lt;=Risikomatrix!$F$17,"Hoch","Sehr hoch"))))</f>
        <v/>
      </c>
      <c r="P21" s="34"/>
    </row>
    <row r="22" spans="2:16" x14ac:dyDescent="0.25">
      <c r="B22" s="36" t="str">
        <f t="shared" si="0"/>
        <v/>
      </c>
      <c r="C22" s="37"/>
      <c r="D22" s="38"/>
      <c r="E22" s="37"/>
      <c r="F22" s="39"/>
      <c r="G22" s="39"/>
      <c r="H22" s="39" t="str">
        <f t="shared" si="1"/>
        <v/>
      </c>
      <c r="I22" s="40" t="str">
        <f>IF(H22="","",IF(H22&lt;=Risikomatrix!$F$15,"Gering",IF(H22&lt;=Risikomatrix!$F$16,"Mittel",IF(H22&lt;=Risikomatrix!$F$17,"Hoch","Sehr hoch"))))</f>
        <v/>
      </c>
      <c r="J22" s="38"/>
      <c r="K22" s="41"/>
      <c r="L22" s="43"/>
      <c r="M22" s="43"/>
      <c r="N22" s="39" t="str">
        <f t="shared" si="2"/>
        <v/>
      </c>
      <c r="O22" s="40" t="str">
        <f>IF(N22="","",IF(N22&lt;=Risikomatrix!$F$15,"Gering",IF(N22&lt;=Risikomatrix!$F$16,"Mittel",IF(N22&lt;=Risikomatrix!$F$17,"Hoch","Sehr hoch"))))</f>
        <v/>
      </c>
      <c r="P22" s="41"/>
    </row>
    <row r="23" spans="2:16" x14ac:dyDescent="0.25">
      <c r="B23" s="28" t="str">
        <f t="shared" si="0"/>
        <v/>
      </c>
      <c r="C23" s="29"/>
      <c r="D23" s="30"/>
      <c r="E23" s="29"/>
      <c r="F23" s="32"/>
      <c r="G23" s="32"/>
      <c r="H23" s="32" t="str">
        <f t="shared" si="1"/>
        <v/>
      </c>
      <c r="I23" s="33" t="str">
        <f>IF(H23="","",IF(H23&lt;=Risikomatrix!$F$15,"Gering",IF(H23&lt;=Risikomatrix!$F$16,"Mittel",IF(H23&lt;=Risikomatrix!$F$17,"Hoch","Sehr hoch"))))</f>
        <v/>
      </c>
      <c r="J23" s="30"/>
      <c r="K23" s="34"/>
      <c r="L23" s="42"/>
      <c r="M23" s="42"/>
      <c r="N23" s="32" t="str">
        <f t="shared" si="2"/>
        <v/>
      </c>
      <c r="O23" s="33" t="str">
        <f>IF(N23="","",IF(N23&lt;=Risikomatrix!$F$15,"Gering",IF(N23&lt;=Risikomatrix!$F$16,"Mittel",IF(N23&lt;=Risikomatrix!$F$17,"Hoch","Sehr hoch"))))</f>
        <v/>
      </c>
      <c r="P23" s="34"/>
    </row>
    <row r="24" spans="2:16" x14ac:dyDescent="0.25">
      <c r="B24" s="36" t="str">
        <f t="shared" si="0"/>
        <v/>
      </c>
      <c r="C24" s="37"/>
      <c r="D24" s="38"/>
      <c r="E24" s="37"/>
      <c r="F24" s="39"/>
      <c r="G24" s="39"/>
      <c r="H24" s="39" t="str">
        <f t="shared" si="1"/>
        <v/>
      </c>
      <c r="I24" s="40" t="str">
        <f>IF(H24="","",IF(H24&lt;=Risikomatrix!$F$15,"Gering",IF(H24&lt;=Risikomatrix!$F$16,"Mittel",IF(H24&lt;=Risikomatrix!$F$17,"Hoch","Sehr hoch"))))</f>
        <v/>
      </c>
      <c r="J24" s="38"/>
      <c r="K24" s="41"/>
      <c r="L24" s="43"/>
      <c r="M24" s="43"/>
      <c r="N24" s="39" t="str">
        <f t="shared" si="2"/>
        <v/>
      </c>
      <c r="O24" s="40" t="str">
        <f>IF(N24="","",IF(N24&lt;=Risikomatrix!$F$15,"Gering",IF(N24&lt;=Risikomatrix!$F$16,"Mittel",IF(N24&lt;=Risikomatrix!$F$17,"Hoch","Sehr hoch"))))</f>
        <v/>
      </c>
      <c r="P24" s="41"/>
    </row>
    <row r="25" spans="2:16" x14ac:dyDescent="0.25">
      <c r="B25" s="28" t="str">
        <f t="shared" si="0"/>
        <v/>
      </c>
      <c r="C25" s="29"/>
      <c r="D25" s="30"/>
      <c r="E25" s="29"/>
      <c r="F25" s="32"/>
      <c r="G25" s="32"/>
      <c r="H25" s="32" t="str">
        <f t="shared" si="1"/>
        <v/>
      </c>
      <c r="I25" s="33" t="str">
        <f>IF(H25="","",IF(H25&lt;=Risikomatrix!$F$15,"Gering",IF(H25&lt;=Risikomatrix!$F$16,"Mittel",IF(H25&lt;=Risikomatrix!$F$17,"Hoch","Sehr hoch"))))</f>
        <v/>
      </c>
      <c r="J25" s="30"/>
      <c r="K25" s="34"/>
      <c r="L25" s="42"/>
      <c r="M25" s="42"/>
      <c r="N25" s="32" t="str">
        <f t="shared" si="2"/>
        <v/>
      </c>
      <c r="O25" s="33" t="str">
        <f>IF(N25="","",IF(N25&lt;=Risikomatrix!$F$15,"Gering",IF(N25&lt;=Risikomatrix!$F$16,"Mittel",IF(N25&lt;=Risikomatrix!$F$17,"Hoch","Sehr hoch"))))</f>
        <v/>
      </c>
      <c r="P25" s="34"/>
    </row>
    <row r="26" spans="2:16" x14ac:dyDescent="0.25">
      <c r="B26" s="36" t="str">
        <f t="shared" si="0"/>
        <v/>
      </c>
      <c r="C26" s="37"/>
      <c r="D26" s="38"/>
      <c r="E26" s="37"/>
      <c r="F26" s="39"/>
      <c r="G26" s="39"/>
      <c r="H26" s="39" t="str">
        <f t="shared" si="1"/>
        <v/>
      </c>
      <c r="I26" s="40" t="str">
        <f>IF(H26="","",IF(H26&lt;=Risikomatrix!$F$15,"Gering",IF(H26&lt;=Risikomatrix!$F$16,"Mittel",IF(H26&lt;=Risikomatrix!$F$17,"Hoch","Sehr hoch"))))</f>
        <v/>
      </c>
      <c r="J26" s="38"/>
      <c r="K26" s="41"/>
      <c r="L26" s="43"/>
      <c r="M26" s="43"/>
      <c r="N26" s="39" t="str">
        <f t="shared" si="2"/>
        <v/>
      </c>
      <c r="O26" s="40" t="str">
        <f>IF(N26="","",IF(N26&lt;=Risikomatrix!$F$15,"Gering",IF(N26&lt;=Risikomatrix!$F$16,"Mittel",IF(N26&lt;=Risikomatrix!$F$17,"Hoch","Sehr hoch"))))</f>
        <v/>
      </c>
      <c r="P26" s="41"/>
    </row>
    <row r="27" spans="2:16" x14ac:dyDescent="0.25">
      <c r="B27" s="28" t="str">
        <f t="shared" si="0"/>
        <v/>
      </c>
      <c r="C27" s="29"/>
      <c r="D27" s="30"/>
      <c r="E27" s="29"/>
      <c r="F27" s="32"/>
      <c r="G27" s="32"/>
      <c r="H27" s="32" t="str">
        <f t="shared" si="1"/>
        <v/>
      </c>
      <c r="I27" s="33" t="str">
        <f>IF(H27="","",IF(H27&lt;=Risikomatrix!$F$15,"Gering",IF(H27&lt;=Risikomatrix!$F$16,"Mittel",IF(H27&lt;=Risikomatrix!$F$17,"Hoch","Sehr hoch"))))</f>
        <v/>
      </c>
      <c r="J27" s="30"/>
      <c r="K27" s="34"/>
      <c r="L27" s="42"/>
      <c r="M27" s="42"/>
      <c r="N27" s="32" t="str">
        <f t="shared" si="2"/>
        <v/>
      </c>
      <c r="O27" s="33" t="str">
        <f>IF(N27="","",IF(N27&lt;=Risikomatrix!$F$15,"Gering",IF(N27&lt;=Risikomatrix!$F$16,"Mittel",IF(N27&lt;=Risikomatrix!$F$17,"Hoch","Sehr hoch"))))</f>
        <v/>
      </c>
      <c r="P27" s="34"/>
    </row>
    <row r="28" spans="2:16" x14ac:dyDescent="0.25">
      <c r="B28" s="36" t="str">
        <f t="shared" si="0"/>
        <v/>
      </c>
      <c r="C28" s="37"/>
      <c r="D28" s="38"/>
      <c r="E28" s="37"/>
      <c r="F28" s="39"/>
      <c r="G28" s="39"/>
      <c r="H28" s="39" t="str">
        <f t="shared" si="1"/>
        <v/>
      </c>
      <c r="I28" s="40" t="str">
        <f>IF(H28="","",IF(H28&lt;=Risikomatrix!$F$15,"Gering",IF(H28&lt;=Risikomatrix!$F$16,"Mittel",IF(H28&lt;=Risikomatrix!$F$17,"Hoch","Sehr hoch"))))</f>
        <v/>
      </c>
      <c r="J28" s="38"/>
      <c r="K28" s="41"/>
      <c r="L28" s="43"/>
      <c r="M28" s="43"/>
      <c r="N28" s="39" t="str">
        <f t="shared" si="2"/>
        <v/>
      </c>
      <c r="O28" s="40" t="str">
        <f>IF(N28="","",IF(N28&lt;=Risikomatrix!$F$15,"Gering",IF(N28&lt;=Risikomatrix!$F$16,"Mittel",IF(N28&lt;=Risikomatrix!$F$17,"Hoch","Sehr hoch"))))</f>
        <v/>
      </c>
      <c r="P28" s="41"/>
    </row>
    <row r="29" spans="2:16" x14ac:dyDescent="0.25">
      <c r="B29" s="28" t="str">
        <f t="shared" si="0"/>
        <v/>
      </c>
      <c r="C29" s="29"/>
      <c r="D29" s="30"/>
      <c r="E29" s="29"/>
      <c r="F29" s="32"/>
      <c r="G29" s="32"/>
      <c r="H29" s="32" t="str">
        <f t="shared" si="1"/>
        <v/>
      </c>
      <c r="I29" s="33" t="str">
        <f>IF(H29="","",IF(H29&lt;=Risikomatrix!$F$15,"Gering",IF(H29&lt;=Risikomatrix!$F$16,"Mittel",IF(H29&lt;=Risikomatrix!$F$17,"Hoch","Sehr hoch"))))</f>
        <v/>
      </c>
      <c r="J29" s="30"/>
      <c r="K29" s="34"/>
      <c r="L29" s="42"/>
      <c r="M29" s="42"/>
      <c r="N29" s="32" t="str">
        <f t="shared" si="2"/>
        <v/>
      </c>
      <c r="O29" s="33" t="str">
        <f>IF(N29="","",IF(N29&lt;=Risikomatrix!$F$15,"Gering",IF(N29&lt;=Risikomatrix!$F$16,"Mittel",IF(N29&lt;=Risikomatrix!$F$17,"Hoch","Sehr hoch"))))</f>
        <v/>
      </c>
      <c r="P29" s="34"/>
    </row>
    <row r="30" spans="2:16" x14ac:dyDescent="0.25">
      <c r="B30" s="36" t="str">
        <f t="shared" si="0"/>
        <v/>
      </c>
      <c r="C30" s="37"/>
      <c r="D30" s="38"/>
      <c r="E30" s="37"/>
      <c r="F30" s="39"/>
      <c r="G30" s="39"/>
      <c r="H30" s="39" t="str">
        <f t="shared" si="1"/>
        <v/>
      </c>
      <c r="I30" s="40" t="str">
        <f>IF(H30="","",IF(H30&lt;=Risikomatrix!$F$15,"Gering",IF(H30&lt;=Risikomatrix!$F$16,"Mittel",IF(H30&lt;=Risikomatrix!$F$17,"Hoch","Sehr hoch"))))</f>
        <v/>
      </c>
      <c r="J30" s="38"/>
      <c r="K30" s="41"/>
      <c r="L30" s="43"/>
      <c r="M30" s="43"/>
      <c r="N30" s="39" t="str">
        <f t="shared" si="2"/>
        <v/>
      </c>
      <c r="O30" s="40" t="str">
        <f>IF(N30="","",IF(N30&lt;=Risikomatrix!$F$15,"Gering",IF(N30&lt;=Risikomatrix!$F$16,"Mittel",IF(N30&lt;=Risikomatrix!$F$17,"Hoch","Sehr hoch"))))</f>
        <v/>
      </c>
      <c r="P30" s="41"/>
    </row>
    <row r="31" spans="2:16" x14ac:dyDescent="0.25">
      <c r="B31" s="28" t="str">
        <f t="shared" si="0"/>
        <v/>
      </c>
      <c r="C31" s="29"/>
      <c r="D31" s="30"/>
      <c r="E31" s="29"/>
      <c r="F31" s="32"/>
      <c r="G31" s="32"/>
      <c r="H31" s="32" t="str">
        <f t="shared" si="1"/>
        <v/>
      </c>
      <c r="I31" s="33" t="str">
        <f>IF(H31="","",IF(H31&lt;=Risikomatrix!$F$15,"Gering",IF(H31&lt;=Risikomatrix!$F$16,"Mittel",IF(H31&lt;=Risikomatrix!$F$17,"Hoch","Sehr hoch"))))</f>
        <v/>
      </c>
      <c r="J31" s="30"/>
      <c r="K31" s="34"/>
      <c r="L31" s="42"/>
      <c r="M31" s="42"/>
      <c r="N31" s="32" t="str">
        <f t="shared" si="2"/>
        <v/>
      </c>
      <c r="O31" s="33" t="str">
        <f>IF(N31="","",IF(N31&lt;=Risikomatrix!$F$15,"Gering",IF(N31&lt;=Risikomatrix!$F$16,"Mittel",IF(N31&lt;=Risikomatrix!$F$17,"Hoch","Sehr hoch"))))</f>
        <v/>
      </c>
      <c r="P31" s="34"/>
    </row>
    <row r="32" spans="2:16" x14ac:dyDescent="0.25">
      <c r="B32" s="36" t="str">
        <f t="shared" si="0"/>
        <v/>
      </c>
      <c r="C32" s="37"/>
      <c r="D32" s="38"/>
      <c r="E32" s="37"/>
      <c r="F32" s="39"/>
      <c r="G32" s="39"/>
      <c r="H32" s="39" t="str">
        <f t="shared" si="1"/>
        <v/>
      </c>
      <c r="I32" s="40" t="str">
        <f>IF(H32="","",IF(H32&lt;=Risikomatrix!$F$15,"Gering",IF(H32&lt;=Risikomatrix!$F$16,"Mittel",IF(H32&lt;=Risikomatrix!$F$17,"Hoch","Sehr hoch"))))</f>
        <v/>
      </c>
      <c r="J32" s="38"/>
      <c r="K32" s="41"/>
      <c r="L32" s="43"/>
      <c r="M32" s="43"/>
      <c r="N32" s="39" t="str">
        <f t="shared" si="2"/>
        <v/>
      </c>
      <c r="O32" s="40" t="str">
        <f>IF(N32="","",IF(N32&lt;=Risikomatrix!$F$15,"Gering",IF(N32&lt;=Risikomatrix!$F$16,"Mittel",IF(N32&lt;=Risikomatrix!$F$17,"Hoch","Sehr hoch"))))</f>
        <v/>
      </c>
      <c r="P32" s="41"/>
    </row>
    <row r="33" spans="2:16" x14ac:dyDescent="0.25">
      <c r="B33" s="28" t="str">
        <f t="shared" si="0"/>
        <v/>
      </c>
      <c r="C33" s="29"/>
      <c r="D33" s="30"/>
      <c r="E33" s="29"/>
      <c r="F33" s="32"/>
      <c r="G33" s="32"/>
      <c r="H33" s="32" t="str">
        <f t="shared" si="1"/>
        <v/>
      </c>
      <c r="I33" s="33" t="str">
        <f>IF(H33="","",IF(H33&lt;=Risikomatrix!$F$15,"Gering",IF(H33&lt;=Risikomatrix!$F$16,"Mittel",IF(H33&lt;=Risikomatrix!$F$17,"Hoch","Sehr hoch"))))</f>
        <v/>
      </c>
      <c r="J33" s="30"/>
      <c r="K33" s="34"/>
      <c r="L33" s="42"/>
      <c r="M33" s="42"/>
      <c r="N33" s="32" t="str">
        <f t="shared" si="2"/>
        <v/>
      </c>
      <c r="O33" s="33" t="str">
        <f>IF(N33="","",IF(N33&lt;=Risikomatrix!$F$15,"Gering",IF(N33&lt;=Risikomatrix!$F$16,"Mittel",IF(N33&lt;=Risikomatrix!$F$17,"Hoch","Sehr hoch"))))</f>
        <v/>
      </c>
      <c r="P33" s="34"/>
    </row>
    <row r="34" spans="2:16" x14ac:dyDescent="0.25">
      <c r="B34" s="36" t="str">
        <f t="shared" si="0"/>
        <v/>
      </c>
      <c r="C34" s="37"/>
      <c r="D34" s="38"/>
      <c r="E34" s="37"/>
      <c r="F34" s="39"/>
      <c r="G34" s="39"/>
      <c r="H34" s="39" t="str">
        <f t="shared" si="1"/>
        <v/>
      </c>
      <c r="I34" s="40" t="str">
        <f>IF(H34="","",IF(H34&lt;=Risikomatrix!$F$15,"Gering",IF(H34&lt;=Risikomatrix!$F$16,"Mittel",IF(H34&lt;=Risikomatrix!$F$17,"Hoch","Sehr hoch"))))</f>
        <v/>
      </c>
      <c r="J34" s="38"/>
      <c r="K34" s="41"/>
      <c r="L34" s="43"/>
      <c r="M34" s="43"/>
      <c r="N34" s="39" t="str">
        <f t="shared" si="2"/>
        <v/>
      </c>
      <c r="O34" s="40" t="str">
        <f>IF(N34="","",IF(N34&lt;=Risikomatrix!$F$15,"Gering",IF(N34&lt;=Risikomatrix!$F$16,"Mittel",IF(N34&lt;=Risikomatrix!$F$17,"Hoch","Sehr hoch"))))</f>
        <v/>
      </c>
      <c r="P34" s="41"/>
    </row>
    <row r="35" spans="2:16" x14ac:dyDescent="0.25">
      <c r="B35" s="28" t="str">
        <f t="shared" si="0"/>
        <v/>
      </c>
      <c r="C35" s="29"/>
      <c r="D35" s="30"/>
      <c r="E35" s="29"/>
      <c r="F35" s="32"/>
      <c r="G35" s="32"/>
      <c r="H35" s="32" t="str">
        <f t="shared" si="1"/>
        <v/>
      </c>
      <c r="I35" s="33" t="str">
        <f>IF(H35="","",IF(H35&lt;=Risikomatrix!$F$15,"Gering",IF(H35&lt;=Risikomatrix!$F$16,"Mittel",IF(H35&lt;=Risikomatrix!$F$17,"Hoch","Sehr hoch"))))</f>
        <v/>
      </c>
      <c r="J35" s="30"/>
      <c r="K35" s="34"/>
      <c r="L35" s="42"/>
      <c r="M35" s="42"/>
      <c r="N35" s="32" t="str">
        <f t="shared" si="2"/>
        <v/>
      </c>
      <c r="O35" s="33" t="str">
        <f>IF(N35="","",IF(N35&lt;=Risikomatrix!$F$15,"Gering",IF(N35&lt;=Risikomatrix!$F$16,"Mittel",IF(N35&lt;=Risikomatrix!$F$17,"Hoch","Sehr hoch"))))</f>
        <v/>
      </c>
      <c r="P35" s="34"/>
    </row>
    <row r="36" spans="2:16" x14ac:dyDescent="0.25">
      <c r="B36" s="36" t="str">
        <f t="shared" si="0"/>
        <v/>
      </c>
      <c r="C36" s="37"/>
      <c r="D36" s="38"/>
      <c r="E36" s="37"/>
      <c r="F36" s="39"/>
      <c r="G36" s="39"/>
      <c r="H36" s="39" t="str">
        <f t="shared" si="1"/>
        <v/>
      </c>
      <c r="I36" s="40" t="str">
        <f>IF(H36="","",IF(H36&lt;=Risikomatrix!$F$15,"Gering",IF(H36&lt;=Risikomatrix!$F$16,"Mittel",IF(H36&lt;=Risikomatrix!$F$17,"Hoch","Sehr hoch"))))</f>
        <v/>
      </c>
      <c r="J36" s="38"/>
      <c r="K36" s="41"/>
      <c r="L36" s="43"/>
      <c r="M36" s="43"/>
      <c r="N36" s="39" t="str">
        <f t="shared" si="2"/>
        <v/>
      </c>
      <c r="O36" s="40" t="str">
        <f>IF(N36="","",IF(N36&lt;=Risikomatrix!$F$15,"Gering",IF(N36&lt;=Risikomatrix!$F$16,"Mittel",IF(N36&lt;=Risikomatrix!$F$17,"Hoch","Sehr hoch"))))</f>
        <v/>
      </c>
      <c r="P36" s="41"/>
    </row>
    <row r="37" spans="2:16" x14ac:dyDescent="0.25">
      <c r="B37" s="28" t="str">
        <f t="shared" si="0"/>
        <v/>
      </c>
      <c r="C37" s="29"/>
      <c r="D37" s="30"/>
      <c r="E37" s="29"/>
      <c r="F37" s="32"/>
      <c r="G37" s="32"/>
      <c r="H37" s="32" t="str">
        <f t="shared" si="1"/>
        <v/>
      </c>
      <c r="I37" s="33" t="str">
        <f>IF(H37="","",IF(H37&lt;=Risikomatrix!$F$15,"Gering",IF(H37&lt;=Risikomatrix!$F$16,"Mittel",IF(H37&lt;=Risikomatrix!$F$17,"Hoch","Sehr hoch"))))</f>
        <v/>
      </c>
      <c r="J37" s="30"/>
      <c r="K37" s="34"/>
      <c r="L37" s="42"/>
      <c r="M37" s="42"/>
      <c r="N37" s="32" t="str">
        <f t="shared" si="2"/>
        <v/>
      </c>
      <c r="O37" s="33" t="str">
        <f>IF(N37="","",IF(N37&lt;=Risikomatrix!$F$15,"Gering",IF(N37&lt;=Risikomatrix!$F$16,"Mittel",IF(N37&lt;=Risikomatrix!$F$17,"Hoch","Sehr hoch"))))</f>
        <v/>
      </c>
      <c r="P37" s="34"/>
    </row>
    <row r="38" spans="2:16" x14ac:dyDescent="0.25">
      <c r="B38" s="36" t="str">
        <f t="shared" si="0"/>
        <v/>
      </c>
      <c r="C38" s="37"/>
      <c r="D38" s="38"/>
      <c r="E38" s="37"/>
      <c r="F38" s="39"/>
      <c r="G38" s="39"/>
      <c r="H38" s="39" t="str">
        <f t="shared" si="1"/>
        <v/>
      </c>
      <c r="I38" s="40" t="str">
        <f>IF(H38="","",IF(H38&lt;=Risikomatrix!$F$15,"Gering",IF(H38&lt;=Risikomatrix!$F$16,"Mittel",IF(H38&lt;=Risikomatrix!$F$17,"Hoch","Sehr hoch"))))</f>
        <v/>
      </c>
      <c r="J38" s="38"/>
      <c r="K38" s="41"/>
      <c r="L38" s="43"/>
      <c r="M38" s="43"/>
      <c r="N38" s="39" t="str">
        <f t="shared" si="2"/>
        <v/>
      </c>
      <c r="O38" s="40" t="str">
        <f>IF(N38="","",IF(N38&lt;=Risikomatrix!$F$15,"Gering",IF(N38&lt;=Risikomatrix!$F$16,"Mittel",IF(N38&lt;=Risikomatrix!$F$17,"Hoch","Sehr hoch"))))</f>
        <v/>
      </c>
      <c r="P38" s="41"/>
    </row>
    <row r="39" spans="2:16" x14ac:dyDescent="0.25">
      <c r="B39" s="28" t="str">
        <f t="shared" si="0"/>
        <v/>
      </c>
      <c r="C39" s="29"/>
      <c r="D39" s="30"/>
      <c r="E39" s="29"/>
      <c r="F39" s="32"/>
      <c r="G39" s="32"/>
      <c r="H39" s="32" t="str">
        <f t="shared" si="1"/>
        <v/>
      </c>
      <c r="I39" s="33" t="str">
        <f>IF(H39="","",IF(H39&lt;=Risikomatrix!$F$15,"Gering",IF(H39&lt;=Risikomatrix!$F$16,"Mittel",IF(H39&lt;=Risikomatrix!$F$17,"Hoch","Sehr hoch"))))</f>
        <v/>
      </c>
      <c r="J39" s="30"/>
      <c r="K39" s="34"/>
      <c r="L39" s="42"/>
      <c r="M39" s="42"/>
      <c r="N39" s="32" t="str">
        <f t="shared" si="2"/>
        <v/>
      </c>
      <c r="O39" s="33" t="str">
        <f>IF(N39="","",IF(N39&lt;=Risikomatrix!$F$15,"Gering",IF(N39&lt;=Risikomatrix!$F$16,"Mittel",IF(N39&lt;=Risikomatrix!$F$17,"Hoch","Sehr hoch"))))</f>
        <v/>
      </c>
      <c r="P39" s="34"/>
    </row>
    <row r="40" spans="2:16" x14ac:dyDescent="0.25">
      <c r="B40" s="36" t="str">
        <f t="shared" si="0"/>
        <v/>
      </c>
      <c r="C40" s="37"/>
      <c r="D40" s="38"/>
      <c r="E40" s="37"/>
      <c r="F40" s="39"/>
      <c r="G40" s="39"/>
      <c r="H40" s="39" t="str">
        <f t="shared" si="1"/>
        <v/>
      </c>
      <c r="I40" s="40" t="str">
        <f>IF(H40="","",IF(H40&lt;=Risikomatrix!$F$15,"Gering",IF(H40&lt;=Risikomatrix!$F$16,"Mittel",IF(H40&lt;=Risikomatrix!$F$17,"Hoch","Sehr hoch"))))</f>
        <v/>
      </c>
      <c r="J40" s="38"/>
      <c r="K40" s="41"/>
      <c r="L40" s="43"/>
      <c r="M40" s="43"/>
      <c r="N40" s="39" t="str">
        <f t="shared" si="2"/>
        <v/>
      </c>
      <c r="O40" s="40" t="str">
        <f>IF(N40="","",IF(N40&lt;=Risikomatrix!$F$15,"Gering",IF(N40&lt;=Risikomatrix!$F$16,"Mittel",IF(N40&lt;=Risikomatrix!$F$17,"Hoch","Sehr hoch"))))</f>
        <v/>
      </c>
      <c r="P40" s="41"/>
    </row>
    <row r="41" spans="2:16" x14ac:dyDescent="0.25">
      <c r="B41" s="28" t="str">
        <f t="shared" si="0"/>
        <v/>
      </c>
      <c r="C41" s="29"/>
      <c r="D41" s="30"/>
      <c r="E41" s="29"/>
      <c r="F41" s="32"/>
      <c r="G41" s="32"/>
      <c r="H41" s="32" t="str">
        <f t="shared" si="1"/>
        <v/>
      </c>
      <c r="I41" s="33" t="str">
        <f>IF(H41="","",IF(H41&lt;=Risikomatrix!$F$15,"Gering",IF(H41&lt;=Risikomatrix!$F$16,"Mittel",IF(H41&lt;=Risikomatrix!$F$17,"Hoch","Sehr hoch"))))</f>
        <v/>
      </c>
      <c r="J41" s="30"/>
      <c r="K41" s="34"/>
      <c r="L41" s="42"/>
      <c r="M41" s="42"/>
      <c r="N41" s="32" t="str">
        <f t="shared" si="2"/>
        <v/>
      </c>
      <c r="O41" s="33" t="str">
        <f>IF(N41="","",IF(N41&lt;=Risikomatrix!$F$15,"Gering",IF(N41&lt;=Risikomatrix!$F$16,"Mittel",IF(N41&lt;=Risikomatrix!$F$17,"Hoch","Sehr hoch"))))</f>
        <v/>
      </c>
      <c r="P41" s="34"/>
    </row>
    <row r="42" spans="2:16" x14ac:dyDescent="0.25">
      <c r="B42" s="36" t="str">
        <f t="shared" si="0"/>
        <v/>
      </c>
      <c r="C42" s="37"/>
      <c r="D42" s="38"/>
      <c r="E42" s="37"/>
      <c r="F42" s="39"/>
      <c r="G42" s="39"/>
      <c r="H42" s="39" t="str">
        <f t="shared" si="1"/>
        <v/>
      </c>
      <c r="I42" s="40" t="str">
        <f>IF(H42="","",IF(H42&lt;=Risikomatrix!$F$15,"Gering",IF(H42&lt;=Risikomatrix!$F$16,"Mittel",IF(H42&lt;=Risikomatrix!$F$17,"Hoch","Sehr hoch"))))</f>
        <v/>
      </c>
      <c r="J42" s="38"/>
      <c r="K42" s="41"/>
      <c r="L42" s="43"/>
      <c r="M42" s="43"/>
      <c r="N42" s="39" t="str">
        <f t="shared" si="2"/>
        <v/>
      </c>
      <c r="O42" s="40" t="str">
        <f>IF(N42="","",IF(N42&lt;=Risikomatrix!$F$15,"Gering",IF(N42&lt;=Risikomatrix!$F$16,"Mittel",IF(N42&lt;=Risikomatrix!$F$17,"Hoch","Sehr hoch"))))</f>
        <v/>
      </c>
      <c r="P42" s="41"/>
    </row>
    <row r="43" spans="2:16" x14ac:dyDescent="0.25">
      <c r="B43" s="28" t="str">
        <f t="shared" si="0"/>
        <v/>
      </c>
      <c r="C43" s="29"/>
      <c r="D43" s="30"/>
      <c r="E43" s="29"/>
      <c r="F43" s="32"/>
      <c r="G43" s="32"/>
      <c r="H43" s="32" t="str">
        <f t="shared" si="1"/>
        <v/>
      </c>
      <c r="I43" s="33" t="str">
        <f>IF(H43="","",IF(H43&lt;=Risikomatrix!$F$15,"Gering",IF(H43&lt;=Risikomatrix!$F$16,"Mittel",IF(H43&lt;=Risikomatrix!$F$17,"Hoch","Sehr hoch"))))</f>
        <v/>
      </c>
      <c r="J43" s="30"/>
      <c r="K43" s="34"/>
      <c r="L43" s="42"/>
      <c r="M43" s="42"/>
      <c r="N43" s="32" t="str">
        <f t="shared" si="2"/>
        <v/>
      </c>
      <c r="O43" s="33" t="str">
        <f>IF(N43="","",IF(N43&lt;=Risikomatrix!$F$15,"Gering",IF(N43&lt;=Risikomatrix!$F$16,"Mittel",IF(N43&lt;=Risikomatrix!$F$17,"Hoch","Sehr hoch"))))</f>
        <v/>
      </c>
      <c r="P43" s="34"/>
    </row>
    <row r="44" spans="2:16" x14ac:dyDescent="0.25">
      <c r="B44" s="36" t="str">
        <f t="shared" si="0"/>
        <v/>
      </c>
      <c r="C44" s="37"/>
      <c r="D44" s="38"/>
      <c r="E44" s="37"/>
      <c r="F44" s="39"/>
      <c r="G44" s="39"/>
      <c r="H44" s="39" t="str">
        <f t="shared" si="1"/>
        <v/>
      </c>
      <c r="I44" s="40" t="str">
        <f>IF(H44="","",IF(H44&lt;=Risikomatrix!$F$15,"Gering",IF(H44&lt;=Risikomatrix!$F$16,"Mittel",IF(H44&lt;=Risikomatrix!$F$17,"Hoch","Sehr hoch"))))</f>
        <v/>
      </c>
      <c r="J44" s="38"/>
      <c r="K44" s="41"/>
      <c r="L44" s="43"/>
      <c r="M44" s="43"/>
      <c r="N44" s="39" t="str">
        <f t="shared" si="2"/>
        <v/>
      </c>
      <c r="O44" s="40" t="str">
        <f>IF(N44="","",IF(N44&lt;=Risikomatrix!$F$15,"Gering",IF(N44&lt;=Risikomatrix!$F$16,"Mittel",IF(N44&lt;=Risikomatrix!$F$17,"Hoch","Sehr hoch"))))</f>
        <v/>
      </c>
      <c r="P44" s="41"/>
    </row>
    <row r="45" spans="2:16" x14ac:dyDescent="0.25">
      <c r="B45" s="28" t="str">
        <f t="shared" si="0"/>
        <v/>
      </c>
      <c r="C45" s="29"/>
      <c r="D45" s="30"/>
      <c r="E45" s="29"/>
      <c r="F45" s="32"/>
      <c r="G45" s="32"/>
      <c r="H45" s="32" t="str">
        <f t="shared" si="1"/>
        <v/>
      </c>
      <c r="I45" s="33" t="str">
        <f>IF(H45="","",IF(H45&lt;=Risikomatrix!$F$15,"Gering",IF(H45&lt;=Risikomatrix!$F$16,"Mittel",IF(H45&lt;=Risikomatrix!$F$17,"Hoch","Sehr hoch"))))</f>
        <v/>
      </c>
      <c r="J45" s="30"/>
      <c r="K45" s="34"/>
      <c r="L45" s="42"/>
      <c r="M45" s="42"/>
      <c r="N45" s="32" t="str">
        <f t="shared" si="2"/>
        <v/>
      </c>
      <c r="O45" s="33" t="str">
        <f>IF(N45="","",IF(N45&lt;=Risikomatrix!$F$15,"Gering",IF(N45&lt;=Risikomatrix!$F$16,"Mittel",IF(N45&lt;=Risikomatrix!$F$17,"Hoch","Sehr hoch"))))</f>
        <v/>
      </c>
      <c r="P45" s="34"/>
    </row>
    <row r="46" spans="2:16" x14ac:dyDescent="0.25">
      <c r="B46" s="36" t="str">
        <f t="shared" si="0"/>
        <v/>
      </c>
      <c r="C46" s="37"/>
      <c r="D46" s="38"/>
      <c r="E46" s="37"/>
      <c r="F46" s="39"/>
      <c r="G46" s="39"/>
      <c r="H46" s="39" t="str">
        <f t="shared" si="1"/>
        <v/>
      </c>
      <c r="I46" s="40" t="str">
        <f>IF(H46="","",IF(H46&lt;=Risikomatrix!$F$15,"Gering",IF(H46&lt;=Risikomatrix!$F$16,"Mittel",IF(H46&lt;=Risikomatrix!$F$17,"Hoch","Sehr hoch"))))</f>
        <v/>
      </c>
      <c r="J46" s="38"/>
      <c r="K46" s="41"/>
      <c r="L46" s="43"/>
      <c r="M46" s="43"/>
      <c r="N46" s="39" t="str">
        <f t="shared" si="2"/>
        <v/>
      </c>
      <c r="O46" s="40" t="str">
        <f>IF(N46="","",IF(N46&lt;=Risikomatrix!$F$15,"Gering",IF(N46&lt;=Risikomatrix!$F$16,"Mittel",IF(N46&lt;=Risikomatrix!$F$17,"Hoch","Sehr hoch"))))</f>
        <v/>
      </c>
      <c r="P46" s="41"/>
    </row>
    <row r="48" spans="2:16" ht="30" customHeight="1" x14ac:dyDescent="0.25">
      <c r="B48" s="46" t="s">
        <v>90</v>
      </c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</row>
    <row r="49" spans="2:16" ht="30" customHeight="1" x14ac:dyDescent="0.25">
      <c r="B49" s="46" t="s">
        <v>91</v>
      </c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</row>
    <row r="50" spans="2:16" ht="15.75" customHeight="1" x14ac:dyDescent="0.25">
      <c r="B50" s="46" t="s">
        <v>92</v>
      </c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</row>
  </sheetData>
  <mergeCells count="6">
    <mergeCell ref="B50:P50"/>
    <mergeCell ref="B2:P2"/>
    <mergeCell ref="B3:P3"/>
    <mergeCell ref="B5:P5"/>
    <mergeCell ref="B48:P48"/>
    <mergeCell ref="B49:P49"/>
  </mergeCells>
  <conditionalFormatting sqref="H7:H46">
    <cfRule type="cellIs" dxfId="17" priority="2" operator="between">
      <formula>1</formula>
      <formula>4</formula>
    </cfRule>
    <cfRule type="cellIs" dxfId="16" priority="3" operator="between">
      <formula>5</formula>
      <formula>9</formula>
    </cfRule>
    <cfRule type="cellIs" dxfId="15" priority="4" operator="between">
      <formula>10</formula>
      <formula>14</formula>
    </cfRule>
    <cfRule type="cellIs" dxfId="14" priority="5" operator="between">
      <formula>15</formula>
      <formula>25</formula>
    </cfRule>
  </conditionalFormatting>
  <conditionalFormatting sqref="I7:I46">
    <cfRule type="cellIs" dxfId="13" priority="10" operator="equal">
      <formula>"Gering"</formula>
    </cfRule>
    <cfRule type="cellIs" dxfId="12" priority="11" operator="equal">
      <formula>"Mittel"</formula>
    </cfRule>
    <cfRule type="cellIs" dxfId="11" priority="12" operator="equal">
      <formula>"Hoch"</formula>
    </cfRule>
    <cfRule type="cellIs" dxfId="10" priority="13" operator="equal">
      <formula>"Sehr hoch"</formula>
    </cfRule>
  </conditionalFormatting>
  <conditionalFormatting sqref="N7:N46">
    <cfRule type="cellIs" dxfId="9" priority="6" operator="between">
      <formula>1</formula>
      <formula>4</formula>
    </cfRule>
    <cfRule type="cellIs" dxfId="8" priority="7" operator="between">
      <formula>5</formula>
      <formula>9</formula>
    </cfRule>
    <cfRule type="cellIs" dxfId="7" priority="8" operator="between">
      <formula>10</formula>
      <formula>14</formula>
    </cfRule>
    <cfRule type="cellIs" dxfId="6" priority="9" operator="between">
      <formula>15</formula>
      <formula>25</formula>
    </cfRule>
  </conditionalFormatting>
  <conditionalFormatting sqref="O7:O46">
    <cfRule type="cellIs" dxfId="5" priority="14" operator="equal">
      <formula>"Gering"</formula>
    </cfRule>
    <cfRule type="cellIs" dxfId="4" priority="15" operator="equal">
      <formula>"Mittel"</formula>
    </cfRule>
    <cfRule type="cellIs" dxfId="3" priority="16" operator="equal">
      <formula>"Hoch"</formula>
    </cfRule>
    <cfRule type="cellIs" dxfId="2" priority="17" operator="equal">
      <formula>"Sehr hoch"</formula>
    </cfRule>
  </conditionalFormatting>
  <conditionalFormatting sqref="P7:P46">
    <cfRule type="cellIs" dxfId="1" priority="18" operator="equal">
      <formula>"Umgesetzt"</formula>
    </cfRule>
    <cfRule type="cellIs" dxfId="0" priority="19" operator="equal">
      <formula>"Offen"</formula>
    </cfRule>
  </conditionalFormatting>
  <dataValidations count="3">
    <dataValidation type="list" allowBlank="1" sqref="F7:G46 L7:M46" xr:uid="{00000000-0002-0000-0100-000000000000}">
      <formula1>"1,2,3,4,5"</formula1>
      <formula2>0</formula2>
    </dataValidation>
    <dataValidation type="list" allowBlank="1" sqref="C7:C46" xr:uid="{00000000-0002-0000-0100-000002000000}">
      <formula1>"Strategisch,Operativ,Finanziell,Compliance,IT / Technik,Projekt,Personal,Lieferkette,Arbeitssicherheit,Sonstiges"</formula1>
      <formula2>0</formula2>
    </dataValidation>
    <dataValidation type="list" allowBlank="1" sqref="P7:P46" xr:uid="{00000000-0002-0000-0100-000003000000}">
      <formula1>"Offen,In Bearbeitung,Umgesetzt,Überwacht"</formula1>
      <formula2>0</formula2>
    </dataValidation>
  </dataValidations>
  <pageMargins left="0.3" right="0.3" top="0.4" bottom="0.4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Risikomatrix</vt:lpstr>
      <vt:lpstr>Risikoregister</vt:lpstr>
      <vt:lpstr>Risikomatrix!Druckbereich</vt:lpstr>
      <vt:lpstr>Risikoregister!Druckbereich</vt:lpstr>
      <vt:lpstr>Risikoregister!Drucktitel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Risikomatrix – Vorlage 2026</dc:title>
  <dc:subject/>
  <dc:creator>Vorlage</dc:creator>
  <dc:description/>
  <cp:lastModifiedBy>Sergio Jiménez Canales</cp:lastModifiedBy>
  <cp:revision>0</cp:revision>
  <dcterms:created xsi:type="dcterms:W3CDTF">2026-08-15T06:42:40Z</dcterms:created>
  <dcterms:modified xsi:type="dcterms:W3CDTF">2026-08-15T08:54:46Z</dcterms:modified>
  <dc:language>en-US</dc:language>
</cp:coreProperties>
</file>