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378D84FF-5760-4A4E-8C1E-3E16749B73AE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Prozessbeschreibung" sheetId="1" r:id="rId1"/>
    <sheet name="Einstellungen" sheetId="2" r:id="rId2"/>
    <sheet name="Auswertung" sheetId="3" r:id="rId3"/>
  </sheets>
  <definedNames>
    <definedName name="_xlnm.Print_Area" localSheetId="0">Prozessbeschreibung!$A$1:$M$54</definedName>
    <definedName name="_xlnm.Print_Titles" localSheetId="0">Prozessbeschreibung!$19:$19</definedName>
    <definedName name="Gueltig_ab">Prozessbeschreibung!$C$10</definedName>
    <definedName name="Jahr">Einstellungen!$C$7</definedName>
    <definedName name="P_Aktivitaet">Prozessbeschreibung!$C$20:$C$37</definedName>
    <definedName name="P_Dauer">Prozessbeschreibung!$K$20:$K$37</definedName>
    <definedName name="P_Krit">Prozessbeschreibung!$L$20:$L$37</definedName>
    <definedName name="P_Output">Prozessbeschreibung!$H$20:$H$37</definedName>
    <definedName name="P_Typ">Prozessbeschreibung!$B$20:$B$37</definedName>
    <definedName name="P_Verantw">Prozessbeschreibung!$E$20:$E$37</definedName>
    <definedName name="Prozess_Name">Prozessbeschreibung!$C$7</definedName>
    <definedName name="Prozess_Owner">Prozessbeschreibung!$C$11</definedName>
    <definedName name="Prozess_Version">Prozessbeschreibung!$C$9</definedName>
    <definedName name="Rollen_Liste">Einstellungen!$C$11:$C$18</definedName>
    <definedName name="Status_Liste">Einstellungen!$E$11:$E$13</definedName>
    <definedName name="System_Liste">Einstellungen!$D$11:$D$18</definedName>
    <definedName name="Typ_Liste">Einstellungen!$B$11:$B$15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26" i="3" l="1"/>
  <c r="I26" i="3" s="1"/>
  <c r="H25" i="3"/>
  <c r="I25" i="3" s="1"/>
  <c r="H24" i="3"/>
  <c r="I24" i="3" s="1"/>
  <c r="H23" i="3"/>
  <c r="I23" i="3" s="1"/>
  <c r="J19" i="3"/>
  <c r="I19" i="3"/>
  <c r="H19" i="3"/>
  <c r="J18" i="3"/>
  <c r="I18" i="3"/>
  <c r="H18" i="3"/>
  <c r="J17" i="3"/>
  <c r="I17" i="3"/>
  <c r="H17" i="3"/>
  <c r="J16" i="3"/>
  <c r="I16" i="3"/>
  <c r="H16" i="3"/>
  <c r="E16" i="3"/>
  <c r="D16" i="3"/>
  <c r="C16" i="3"/>
  <c r="J15" i="3"/>
  <c r="I15" i="3"/>
  <c r="H15" i="3"/>
  <c r="E15" i="3"/>
  <c r="D15" i="3"/>
  <c r="C15" i="3"/>
  <c r="J14" i="3"/>
  <c r="I14" i="3"/>
  <c r="H14" i="3"/>
  <c r="E14" i="3"/>
  <c r="D14" i="3"/>
  <c r="C14" i="3"/>
  <c r="J13" i="3"/>
  <c r="I13" i="3"/>
  <c r="H13" i="3"/>
  <c r="E13" i="3"/>
  <c r="D13" i="3"/>
  <c r="C13" i="3"/>
  <c r="J12" i="3"/>
  <c r="I12" i="3"/>
  <c r="J20" i="3" s="1"/>
  <c r="H12" i="3"/>
  <c r="H20" i="3" s="1"/>
  <c r="E12" i="3"/>
  <c r="E17" i="3" s="1"/>
  <c r="D12" i="3"/>
  <c r="C12" i="3"/>
  <c r="D17" i="3" s="1"/>
  <c r="I7" i="3"/>
  <c r="G7" i="3"/>
  <c r="D7" i="3"/>
  <c r="B7" i="3"/>
  <c r="B4" i="3"/>
  <c r="K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J16" i="1"/>
  <c r="G16" i="1"/>
  <c r="D16" i="1"/>
  <c r="A16" i="1"/>
  <c r="C10" i="1"/>
  <c r="A4" i="1" s="1"/>
  <c r="C17" i="3" l="1"/>
  <c r="I20" i="3"/>
</calcChain>
</file>

<file path=xl/sharedStrings.xml><?xml version="1.0" encoding="utf-8"?>
<sst xmlns="http://schemas.openxmlformats.org/spreadsheetml/2006/main" count="302" uniqueCount="183">
  <si>
    <t>[ IHR LOGO ]</t>
  </si>
  <si>
    <t>PROZESS-STECKBRIEF</t>
  </si>
  <si>
    <t>Prozessname</t>
  </si>
  <si>
    <t>Bearbeitung einer eingehenden Anfrage</t>
  </si>
  <si>
    <t>Zweck / Ziel</t>
  </si>
  <si>
    <t>Eingehende Anfragen einheitlich, nachvollziehbar und fristgerecht bearbeiten.</t>
  </si>
  <si>
    <t>Prozess-ID</t>
  </si>
  <si>
    <t>PRZ-2026-014</t>
  </si>
  <si>
    <t>Geltungsbereich</t>
  </si>
  <si>
    <t>Alle über E-Mail, Telefon oder Webformular eingehenden Kundenanfragen.</t>
  </si>
  <si>
    <t>Version</t>
  </si>
  <si>
    <t>1.2</t>
  </si>
  <si>
    <t>Auslöser (Trigger)</t>
  </si>
  <si>
    <t>Eine neue Anfrage eines Kunden oder Interessenten geht ein.</t>
  </si>
  <si>
    <t>Gültig ab</t>
  </si>
  <si>
    <t>Prozess-Input</t>
  </si>
  <si>
    <t>Kundenanfrage inkl. Kontaktdaten und Anliegen.</t>
  </si>
  <si>
    <t>Prozessverantwortlicher</t>
  </si>
  <si>
    <t>Sandra Berger (Teamleitung)</t>
  </si>
  <si>
    <t>Prozess-Output</t>
  </si>
  <si>
    <t>Beantwortete Anfrage bzw. übermitteltes Angebot, dokumentierter Vorgang.</t>
  </si>
  <si>
    <t>Abteilung / Bereich</t>
  </si>
  <si>
    <t>Kundenservice / Vertrieb</t>
  </si>
  <si>
    <t>Kunde / Empfänger</t>
  </si>
  <si>
    <t>Anfragende/r Kunde oder Interessent.</t>
  </si>
  <si>
    <t>PROZESSSCHRITTE</t>
  </si>
  <si>
    <t>ENTSCHEIDUNGEN</t>
  </si>
  <si>
    <t>DURCHLAUFZEIT</t>
  </si>
  <si>
    <t>VERANTWORTL. ROLLEN</t>
  </si>
  <si>
    <t>Nr</t>
  </si>
  <si>
    <t>Schritt-Typ</t>
  </si>
  <si>
    <t>Aktivität</t>
  </si>
  <si>
    <t>Beschreibung</t>
  </si>
  <si>
    <t>Verantwortlich</t>
  </si>
  <si>
    <t>Mitwirkend</t>
  </si>
  <si>
    <t>Input</t>
  </si>
  <si>
    <t>Output</t>
  </si>
  <si>
    <t>System / Tool</t>
  </si>
  <si>
    <t>Dokument / Vorlage</t>
  </si>
  <si>
    <t>Dauer
(Min)</t>
  </si>
  <si>
    <t>Entscheidung / Kriterium</t>
  </si>
  <si>
    <t>Status</t>
  </si>
  <si>
    <t>Start</t>
  </si>
  <si>
    <t>Anfrage geht ein</t>
  </si>
  <si>
    <t>Kundenanfrage trifft über E-Mail, Telefon oder Webformular ein.</t>
  </si>
  <si>
    <t>Kundenservice</t>
  </si>
  <si>
    <t>—</t>
  </si>
  <si>
    <t>Kundenkontakt</t>
  </si>
  <si>
    <t>Registrierte Anfrage</t>
  </si>
  <si>
    <t>E-Mail-Postfach</t>
  </si>
  <si>
    <t>Freigegeben</t>
  </si>
  <si>
    <t>Anfrage erfassen</t>
  </si>
  <si>
    <t>Anfrage im CRM anlegen und Kundendaten prüfen bzw. ergänzen.</t>
  </si>
  <si>
    <t>CRM-Datensatz</t>
  </si>
  <si>
    <t>CRM-System</t>
  </si>
  <si>
    <t>Erfassungsmaske</t>
  </si>
  <si>
    <t>Prüfung</t>
  </si>
  <si>
    <t>Vollständigkeit prüfen</t>
  </si>
  <si>
    <t>Prüfen, ob alle für die Bearbeitung nötigen Angaben vorliegen.</t>
  </si>
  <si>
    <t>Teamleitung</t>
  </si>
  <si>
    <t>Prüfergebnis</t>
  </si>
  <si>
    <t>Checkliste</t>
  </si>
  <si>
    <t>Entscheidung</t>
  </si>
  <si>
    <t>Angaben vollständig?</t>
  </si>
  <si>
    <t>Sind alle erforderlichen Informationen vorhanden?</t>
  </si>
  <si>
    <t>Ja → Schritt 6 · Nein → Schritt 5</t>
  </si>
  <si>
    <t>Informationen nachfordern</t>
  </si>
  <si>
    <t>Fehlende Angaben beim Kunden anfragen und Rückmeldung abwarten.</t>
  </si>
  <si>
    <t>Offene Punkte</t>
  </si>
  <si>
    <t>Vollständige Anfrage</t>
  </si>
  <si>
    <t>Textbaustein</t>
  </si>
  <si>
    <t>Anfrage zuordnen</t>
  </si>
  <si>
    <t>Anfrage der zuständigen Fachabteilung zuweisen.</t>
  </si>
  <si>
    <t>Zugewiesenes Ticket</t>
  </si>
  <si>
    <t>Ticketsystem</t>
  </si>
  <si>
    <t>Fachliche Bearbeitung</t>
  </si>
  <si>
    <t>Sachverhalt fachlich bewerten und Lösung bzw. Angebot erarbeiten.</t>
  </si>
  <si>
    <t>Fachabteilung</t>
  </si>
  <si>
    <t>Vertrieb</t>
  </si>
  <si>
    <t>Lösungsentwurf</t>
  </si>
  <si>
    <t>ERP-System</t>
  </si>
  <si>
    <t>Angebotsvorlage</t>
  </si>
  <si>
    <t>Ergebnis prüfen</t>
  </si>
  <si>
    <t>Erarbeitete Lösung auf Qualität und Vollständigkeit kontrollieren.</t>
  </si>
  <si>
    <t>Qualitätsmanagement</t>
  </si>
  <si>
    <t>Geprüftes Ergebnis</t>
  </si>
  <si>
    <t>DMS (Dokumentenmanagement)</t>
  </si>
  <si>
    <t>Prüfprotokoll</t>
  </si>
  <si>
    <t>In Prüfung</t>
  </si>
  <si>
    <t>Freigabe erteilt?</t>
  </si>
  <si>
    <t>Wird das Ergebnis zur Übermittlung an den Kunden freigegeben?</t>
  </si>
  <si>
    <t>Ja → Schritt 10 · Nein → Schritt 7</t>
  </si>
  <si>
    <t>Antwort an Kunden senden</t>
  </si>
  <si>
    <t>Lösung bzw. Angebot an den Kunden übermitteln.</t>
  </si>
  <si>
    <t>Freigegebenes Ergebnis</t>
  </si>
  <si>
    <t>Kundenantwort</t>
  </si>
  <si>
    <t>Anschreiben</t>
  </si>
  <si>
    <t>Vorgang dokumentieren</t>
  </si>
  <si>
    <t>Ergebnis und Kommunikation revisionssicher ablegen.</t>
  </si>
  <si>
    <t>Dokumentierter Vorgang</t>
  </si>
  <si>
    <t>Ende</t>
  </si>
  <si>
    <t>Anfrage abgeschlossen</t>
  </si>
  <si>
    <t>Vorgang wird geschlossen und archiviert.</t>
  </si>
  <si>
    <t>Abgeschlossener Vorgang</t>
  </si>
  <si>
    <t>Summe Durchlaufzeit (Bearbeitungszeit ohne Wartezeiten)</t>
  </si>
  <si>
    <t>Min</t>
  </si>
  <si>
    <t>LEGENDE:</t>
  </si>
  <si>
    <t>FREIGABE &amp; VERSIONIERUNG</t>
  </si>
  <si>
    <t>ERSTELLT VON</t>
  </si>
  <si>
    <t>GEPRÜFT VON</t>
  </si>
  <si>
    <t>FREIGEGEBEN VON</t>
  </si>
  <si>
    <t>Sandra Berger</t>
  </si>
  <si>
    <t>Markus Lenz (QM)</t>
  </si>
  <si>
    <t>Dr. Petra Kandel (Bereichsleitung)</t>
  </si>
  <si>
    <t>Datum: 02.02.2026          Unterschrift: ______________</t>
  </si>
  <si>
    <t>Datum: 05.02.2026          Unterschrift: ______________</t>
  </si>
  <si>
    <t>Datum: 06.02.2026          Unterschrift: ______________</t>
  </si>
  <si>
    <t>ÄNDERUNGSHISTORIE</t>
  </si>
  <si>
    <t>Datum</t>
  </si>
  <si>
    <t>Autor</t>
  </si>
  <si>
    <t>Art der Änderung</t>
  </si>
  <si>
    <t>1.0</t>
  </si>
  <si>
    <t>10.01.2026</t>
  </si>
  <si>
    <t>S. Berger</t>
  </si>
  <si>
    <t>Ersterstellung der Prozessbeschreibung</t>
  </si>
  <si>
    <t>1.1</t>
  </si>
  <si>
    <t>24.01.2026</t>
  </si>
  <si>
    <t>Prüfschritt und Entscheidungspunkt ergänzt</t>
  </si>
  <si>
    <t>02.02.2026</t>
  </si>
  <si>
    <t>M. Lenz</t>
  </si>
  <si>
    <t>Verantwortlichkeiten und SLA-Zeiten präzisiert</t>
  </si>
  <si>
    <t>Prozessbeschreibung · Vorlage · Kundenservice / Vertrieb · Wirtschaftsjahr 2026 · Version 1.2</t>
  </si>
  <si>
    <t>EINSTELLUNGEN &amp; AUSWAHLLISTEN</t>
  </si>
  <si>
    <t>Zentrale Stammdaten für die Dropdown-Auswahl. Blau/creme hinterlegte Felder in der Vorlage sind Eingabefelder.</t>
  </si>
  <si>
    <t>GRUNDEINSTELLUNGEN</t>
  </si>
  <si>
    <t>ANLEITUNG</t>
  </si>
  <si>
    <t>Wirtschaftsjahr</t>
  </si>
  <si>
    <t>1.  Tragen Sie im Blatt „Prozessbeschreibung“ oben den Prozess-Steckbrief ein</t>
  </si>
  <si>
    <t>Unternehmen / Bereich</t>
  </si>
  <si>
    <t>Muster GmbH</t>
  </si>
  <si>
    <t xml:space="preserve">     (Name, ID, Version, Ziel, Input, Output, Verantwortung).</t>
  </si>
  <si>
    <t>2.  Erfassen Sie die Prozessschritte Zeile für Zeile in der Reihenfolge des Ablaufs.</t>
  </si>
  <si>
    <t>Rolle / Verantwortlich</t>
  </si>
  <si>
    <t>3.  Schritt-Typ, Verantwortlich, System und Status wählen Sie per Dropdown.</t>
  </si>
  <si>
    <t>4.  Kennzahlen und das Blatt „Auswertung“ berechnen sich automatisch.</t>
  </si>
  <si>
    <t>5.  Passen Sie die Auswahllisten links jederzeit an Ihr Unternehmen an.</t>
  </si>
  <si>
    <t>Entwurf</t>
  </si>
  <si>
    <t>FARB-LEGENDE</t>
  </si>
  <si>
    <t>Buchhaltung</t>
  </si>
  <si>
    <t>Office / Tabelle</t>
  </si>
  <si>
    <t>Eingabefeld (vom Nutzer auszufüllen)</t>
  </si>
  <si>
    <t>IT / Systeme</t>
  </si>
  <si>
    <t>Intranet</t>
  </si>
  <si>
    <t>Automatische Berechnung / Formel</t>
  </si>
  <si>
    <t>Externe/r Partner</t>
  </si>
  <si>
    <t>SCHRITT-TYPEN</t>
  </si>
  <si>
    <t xml:space="preserve">  Start</t>
  </si>
  <si>
    <t>Auslöser / Beginn des Prozesses</t>
  </si>
  <si>
    <t xml:space="preserve">  Aktivität</t>
  </si>
  <si>
    <t>Ausführende Tätigkeit / Arbeitsschritt</t>
  </si>
  <si>
    <t xml:space="preserve">  Prüfung</t>
  </si>
  <si>
    <t>Kontrolle / Qualitätsprüfung</t>
  </si>
  <si>
    <t xml:space="preserve">  Entscheidung</t>
  </si>
  <si>
    <t>Verzweigung (Ja / Nein-Kriterium)</t>
  </si>
  <si>
    <t xml:space="preserve">  Ende</t>
  </si>
  <si>
    <t>Abschluss des Prozesses</t>
  </si>
  <si>
    <t>AUSWERTUNG &amp; KENNZAHLEN</t>
  </si>
  <si>
    <t>PRÜFSCHRITTE</t>
  </si>
  <si>
    <t>DURCHLAUFZEIT (MIN)</t>
  </si>
  <si>
    <t>VERTEILUNG NACH SCHRITT-TYP</t>
  </si>
  <si>
    <t>AUFWAND NACH VERANTWORTLICHKEIT</t>
  </si>
  <si>
    <t>Anzahl</t>
  </si>
  <si>
    <t>Anteil</t>
  </si>
  <si>
    <t>Dauer (Min)</t>
  </si>
  <si>
    <t>Rolle</t>
  </si>
  <si>
    <t>Schritte</t>
  </si>
  <si>
    <t>Gesamt</t>
  </si>
  <si>
    <t>PRÜFHINWEISE ZUR PROZESSQUALITÄT</t>
  </si>
  <si>
    <t>Schritte ohne Verantwortlichen</t>
  </si>
  <si>
    <t>Schritte ohne definierten Output</t>
  </si>
  <si>
    <t>Entscheidungen ohne Kriterium</t>
  </si>
  <si>
    <t>Schritte ohne Zeitangabe (Dauer)</t>
  </si>
  <si>
    <t>PROZESSBESCHREIBUNG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</si>
</sst>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%"/>
  </numFmts>
  <fonts count="40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1"/>
      <color rgb="FFD9C7B0"/>
      <name val="Calibri"/>
      <charset val="1"/>
    </font>
    <font>
      <sz val="9.5"/>
      <color rgb="FF6A5E60"/>
      <name val="Calibri"/>
      <charset val="1"/>
    </font>
    <font>
      <b/>
      <sz val="11.5"/>
      <color rgb="FF6E2536"/>
      <name val="Calibri"/>
      <charset val="1"/>
    </font>
    <font>
      <b/>
      <sz val="9.5"/>
      <color rgb="FF2A2024"/>
      <name val="Calibri"/>
      <charset val="1"/>
    </font>
    <font>
      <sz val="9.5"/>
      <color rgb="FF2A2024"/>
      <name val="Calibri"/>
      <charset val="1"/>
    </font>
    <font>
      <b/>
      <sz val="8.5"/>
      <color rgb="FF8A6626"/>
      <name val="Calibri"/>
      <charset val="1"/>
    </font>
    <font>
      <b/>
      <sz val="8.5"/>
      <color rgb="FFFFFFFF"/>
      <name val="Calibri"/>
      <charset val="1"/>
    </font>
    <font>
      <b/>
      <sz val="18"/>
      <color rgb="FF2A2024"/>
      <name val="Calibri"/>
      <charset val="1"/>
    </font>
    <font>
      <b/>
      <sz val="18"/>
      <color rgb="FFFFFFFF"/>
      <name val="Calibri"/>
      <charset val="1"/>
    </font>
    <font>
      <b/>
      <sz val="9"/>
      <color rgb="FFFFFFFF"/>
      <name val="Calibri"/>
      <charset val="1"/>
    </font>
    <font>
      <b/>
      <sz val="9"/>
      <color rgb="FF6E2536"/>
      <name val="Calibri"/>
      <charset val="1"/>
    </font>
    <font>
      <b/>
      <sz val="9"/>
      <color rgb="FF2A2024"/>
      <name val="Calibri"/>
      <charset val="1"/>
    </font>
    <font>
      <sz val="9"/>
      <color rgb="FF2A2024"/>
      <name val="Calibri"/>
      <charset val="1"/>
    </font>
    <font>
      <b/>
      <sz val="9.5"/>
      <color rgb="FFFFFFFF"/>
      <name val="Calibri"/>
      <charset val="1"/>
    </font>
    <font>
      <b/>
      <sz val="10"/>
      <color rgb="FFFFFFFF"/>
      <name val="Calibri"/>
      <charset val="1"/>
    </font>
    <font>
      <b/>
      <sz val="9"/>
      <color rgb="FFE7D8C4"/>
      <name val="Calibri"/>
      <charset val="1"/>
    </font>
    <font>
      <b/>
      <sz val="8.5"/>
      <color rgb="FF6A5E60"/>
      <name val="Calibri"/>
      <charset val="1"/>
    </font>
    <font>
      <b/>
      <sz val="8.5"/>
      <color rgb="FF216B4C"/>
      <name val="Calibri"/>
      <charset val="1"/>
    </font>
    <font>
      <b/>
      <sz val="8.5"/>
      <color rgb="FF8F3247"/>
      <name val="Calibri"/>
      <charset val="1"/>
    </font>
    <font>
      <b/>
      <sz val="8.5"/>
      <color rgb="FF9A6A12"/>
      <name val="Calibri"/>
      <charset val="1"/>
    </font>
    <font>
      <b/>
      <sz val="8.5"/>
      <color rgb="FF2F5C90"/>
      <name val="Calibri"/>
      <charset val="1"/>
    </font>
    <font>
      <b/>
      <sz val="8.5"/>
      <color rgb="FF55504B"/>
      <name val="Calibri"/>
      <charset val="1"/>
    </font>
    <font>
      <b/>
      <sz val="10"/>
      <color rgb="FF2A2024"/>
      <name val="Calibri"/>
      <charset val="1"/>
    </font>
    <font>
      <sz val="8.5"/>
      <color rgb="FF6A5E60"/>
      <name val="Calibri"/>
      <charset val="1"/>
    </font>
    <font>
      <b/>
      <sz val="10"/>
      <color rgb="FF6E2536"/>
      <name val="Calibri"/>
      <charset val="1"/>
    </font>
    <font>
      <sz val="8"/>
      <color rgb="FF9C9089"/>
      <name val="Calibri"/>
      <charset val="1"/>
    </font>
    <font>
      <b/>
      <sz val="15"/>
      <color rgb="FF6E2536"/>
      <name val="Calibri"/>
      <charset val="1"/>
    </font>
    <font>
      <sz val="9"/>
      <color rgb="FF6A5E60"/>
      <name val="Calibri"/>
      <charset val="1"/>
    </font>
    <font>
      <b/>
      <sz val="10.5"/>
      <color rgb="FFFFFFFF"/>
      <name val="Calibri"/>
      <charset val="1"/>
    </font>
    <font>
      <sz val="10"/>
      <color rgb="FF2A2024"/>
      <name val="Calibri"/>
      <charset val="1"/>
    </font>
    <font>
      <b/>
      <sz val="9.5"/>
      <color rgb="FF216B4C"/>
      <name val="Calibri"/>
      <charset val="1"/>
    </font>
    <font>
      <b/>
      <sz val="9.5"/>
      <color rgb="FF8F3247"/>
      <name val="Calibri"/>
      <charset val="1"/>
    </font>
    <font>
      <b/>
      <sz val="9.5"/>
      <color rgb="FF9A6A12"/>
      <name val="Calibri"/>
      <charset val="1"/>
    </font>
    <font>
      <b/>
      <sz val="9.5"/>
      <color rgb="FF2F5C90"/>
      <name val="Calibri"/>
      <charset val="1"/>
    </font>
    <font>
      <b/>
      <sz val="9.5"/>
      <color rgb="FF55504B"/>
      <name val="Calibri"/>
      <charset val="1"/>
    </font>
    <font>
      <b/>
      <sz val="16"/>
      <color rgb="FF6E2536"/>
      <name val="Calibri"/>
      <charset val="1"/>
    </font>
    <font>
      <b/>
      <sz val="17"/>
      <color rgb="FF2A2024"/>
      <name val="Calibri"/>
      <charset val="1"/>
    </font>
    <font>
      <b/>
      <sz val="17"/>
      <color rgb="FFFFFFFF"/>
      <name val="Calibri"/>
      <charset val="1"/>
    </font>
  </fonts>
  <fills count="16">
    <fill>
      <patternFill patternType="none"/>
    </fill>
    <fill>
      <patternFill patternType="gray125"/>
    </fill>
    <fill>
      <patternFill patternType="solid">
        <fgColor rgb="FFB5893F"/>
        <bgColor rgb="FFC8871B"/>
      </patternFill>
    </fill>
    <fill>
      <patternFill patternType="solid">
        <fgColor rgb="FF6E2536"/>
        <bgColor rgb="FF8F3247"/>
      </patternFill>
    </fill>
    <fill>
      <patternFill patternType="solid">
        <fgColor rgb="FFEFEAE4"/>
        <bgColor rgb="FFECEAE7"/>
      </patternFill>
    </fill>
    <fill>
      <patternFill patternType="solid">
        <fgColor rgb="FFFBF3E9"/>
        <bgColor rgb="FFF6F2ED"/>
      </patternFill>
    </fill>
    <fill>
      <patternFill patternType="solid">
        <fgColor rgb="FFF8F5F1"/>
        <bgColor rgb="FFF6F2ED"/>
      </patternFill>
    </fill>
    <fill>
      <patternFill patternType="solid">
        <fgColor rgb="FFF3EFE9"/>
        <bgColor rgb="FFF6F2ED"/>
      </patternFill>
    </fill>
    <fill>
      <patternFill patternType="solid">
        <fgColor rgb="FF8F3247"/>
        <bgColor rgb="FF6E2536"/>
      </patternFill>
    </fill>
    <fill>
      <patternFill patternType="solid">
        <fgColor rgb="FFDCEBE3"/>
        <bgColor rgb="FFDEE8F2"/>
      </patternFill>
    </fill>
    <fill>
      <patternFill patternType="solid">
        <fgColor rgb="FFF0E1E5"/>
        <bgColor rgb="FFF7E4DF"/>
      </patternFill>
    </fill>
    <fill>
      <patternFill patternType="solid">
        <fgColor rgb="FFF5EAD6"/>
        <bgColor rgb="FFF7EBD6"/>
      </patternFill>
    </fill>
    <fill>
      <patternFill patternType="solid">
        <fgColor rgb="FFDEE8F2"/>
        <bgColor rgb="FFDCEBE3"/>
      </patternFill>
    </fill>
    <fill>
      <patternFill patternType="solid">
        <fgColor rgb="FFE5E2DE"/>
        <bgColor rgb="FFF0E1E5"/>
      </patternFill>
    </fill>
    <fill>
      <patternFill patternType="solid">
        <fgColor rgb="FFFFFFFF"/>
        <bgColor rgb="FFF8F5F1"/>
      </patternFill>
    </fill>
    <fill>
      <patternFill patternType="solid">
        <fgColor rgb="FFF6F2ED"/>
        <bgColor rgb="FFF8F5F1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B5893F"/>
      </bottom>
      <diagonal/>
    </border>
    <border>
      <left style="thin">
        <color rgb="FFDED6CB"/>
      </left>
      <right/>
      <top style="thin">
        <color rgb="FFDED6CB"/>
      </top>
      <bottom style="thin">
        <color rgb="FFDED6CB"/>
      </bottom>
      <diagonal/>
    </border>
    <border>
      <left style="thin">
        <color rgb="FFE8D2AE"/>
      </left>
      <right style="thin">
        <color rgb="FFE8D2AE"/>
      </right>
      <top style="thin">
        <color rgb="FFE8D2AE"/>
      </top>
      <bottom style="thin">
        <color rgb="FFE8D2AE"/>
      </bottom>
      <diagonal/>
    </border>
    <border>
      <left style="thin">
        <color rgb="FFDED6CB"/>
      </left>
      <right style="thin">
        <color rgb="FFDED6CB"/>
      </right>
      <top style="medium">
        <color rgb="FFB5893F"/>
      </top>
      <bottom/>
      <diagonal/>
    </border>
    <border>
      <left style="thin">
        <color rgb="FFDED6CB"/>
      </left>
      <right style="thin">
        <color rgb="FFDED6CB"/>
      </right>
      <top style="medium">
        <color rgb="FF6E2536"/>
      </top>
      <bottom/>
      <diagonal/>
    </border>
    <border>
      <left style="thin">
        <color rgb="FFDED6CB"/>
      </left>
      <right style="thin">
        <color rgb="FFDED6CB"/>
      </right>
      <top/>
      <bottom style="thin">
        <color rgb="FFDED6CB"/>
      </bottom>
      <diagonal/>
    </border>
    <border>
      <left style="thin">
        <color rgb="FF6E2536"/>
      </left>
      <right style="thin">
        <color rgb="FF6E2536"/>
      </right>
      <top style="thin">
        <color rgb="FF6E2536"/>
      </top>
      <bottom style="thin">
        <color rgb="FF6E2536"/>
      </bottom>
      <diagonal/>
    </border>
    <border>
      <left style="thin">
        <color rgb="FFDED6CB"/>
      </left>
      <right style="thin">
        <color rgb="FFDED6CB"/>
      </right>
      <top style="thin">
        <color rgb="FFDED6CB"/>
      </top>
      <bottom style="thin">
        <color rgb="FFDED6CB"/>
      </bottom>
      <diagonal/>
    </border>
    <border>
      <left style="thin">
        <color rgb="FF8F3247"/>
      </left>
      <right style="thin">
        <color rgb="FF8F3247"/>
      </right>
      <top style="thin">
        <color rgb="FF8F3247"/>
      </top>
      <bottom style="thin">
        <color rgb="FF8F3247"/>
      </bottom>
      <diagonal/>
    </border>
    <border>
      <left style="thin">
        <color rgb="FF8F3247"/>
      </left>
      <right/>
      <top style="thin">
        <color rgb="FF8F3247"/>
      </top>
      <bottom style="thin">
        <color rgb="FF8F3247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5" fillId="8" borderId="9" xfId="0" applyFont="1" applyFill="1" applyBorder="1" applyAlignment="1">
      <alignment horizontal="right" vertical="center" indent="1"/>
    </xf>
    <xf numFmtId="1" fontId="10" fillId="3" borderId="6" xfId="0" applyNumberFormat="1" applyFont="1" applyFill="1" applyBorder="1" applyAlignment="1">
      <alignment horizontal="left" vertical="center" indent="1"/>
    </xf>
    <xf numFmtId="0" fontId="9" fillId="6" borderId="6" xfId="0" applyFont="1" applyFill="1" applyBorder="1" applyAlignment="1">
      <alignment horizontal="left" vertical="center" indent="1"/>
    </xf>
    <xf numFmtId="1" fontId="9" fillId="6" borderId="6" xfId="0" applyNumberFormat="1" applyFont="1" applyFill="1" applyBorder="1" applyAlignment="1">
      <alignment horizontal="left" vertical="center" indent="1"/>
    </xf>
    <xf numFmtId="0" fontId="8" fillId="3" borderId="5" xfId="0" applyFont="1" applyFill="1" applyBorder="1" applyAlignment="1">
      <alignment horizontal="left" vertical="center" indent="1"/>
    </xf>
    <xf numFmtId="0" fontId="7" fillId="6" borderId="4" xfId="0" applyFont="1" applyFill="1" applyBorder="1" applyAlignment="1">
      <alignment horizontal="left" vertical="center" indent="1"/>
    </xf>
    <xf numFmtId="164" fontId="6" fillId="5" borderId="3" xfId="0" applyNumberFormat="1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3" fillId="0" borderId="0" xfId="0" applyFont="1" applyAlignment="1">
      <alignment horizontal="left" vertical="center"/>
    </xf>
    <xf numFmtId="0" fontId="0" fillId="2" borderId="1" xfId="0" applyFill="1" applyBorder="1"/>
    <xf numFmtId="0" fontId="6" fillId="5" borderId="3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center" vertical="center" wrapText="1"/>
    </xf>
    <xf numFmtId="1" fontId="12" fillId="7" borderId="8" xfId="0" applyNumberFormat="1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top" wrapText="1"/>
    </xf>
    <xf numFmtId="1" fontId="14" fillId="5" borderId="3" xfId="0" applyNumberFormat="1" applyFont="1" applyFill="1" applyBorder="1" applyAlignment="1">
      <alignment horizontal="center" vertical="center"/>
    </xf>
    <xf numFmtId="1" fontId="16" fillId="8" borderId="9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9" borderId="8" xfId="0" applyFont="1" applyFill="1" applyBorder="1" applyAlignment="1">
      <alignment horizontal="center" vertical="center"/>
    </xf>
    <xf numFmtId="0" fontId="20" fillId="10" borderId="8" xfId="0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/>
    </xf>
    <xf numFmtId="0" fontId="23" fillId="13" borderId="8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left" vertical="center"/>
    </xf>
    <xf numFmtId="0" fontId="24" fillId="4" borderId="8" xfId="0" applyFont="1" applyFill="1" applyBorder="1" applyAlignment="1">
      <alignment horizontal="left" vertical="center"/>
    </xf>
    <xf numFmtId="0" fontId="31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1" fillId="5" borderId="3" xfId="0" applyFont="1" applyFill="1" applyBorder="1" applyAlignment="1">
      <alignment horizontal="left" vertical="center"/>
    </xf>
    <xf numFmtId="0" fontId="16" fillId="8" borderId="9" xfId="0" applyFont="1" applyFill="1" applyBorder="1" applyAlignment="1">
      <alignment horizontal="center" vertical="center"/>
    </xf>
    <xf numFmtId="0" fontId="31" fillId="14" borderId="8" xfId="0" applyFont="1" applyFill="1" applyBorder="1" applyAlignment="1">
      <alignment horizontal="left" vertical="center"/>
    </xf>
    <xf numFmtId="0" fontId="31" fillId="15" borderId="8" xfId="0" applyFont="1" applyFill="1" applyBorder="1" applyAlignment="1">
      <alignment horizontal="left" vertical="center"/>
    </xf>
    <xf numFmtId="0" fontId="3" fillId="7" borderId="8" xfId="0" applyFont="1" applyFill="1" applyBorder="1" applyAlignment="1">
      <alignment horizontal="left" vertical="center"/>
    </xf>
    <xf numFmtId="0" fontId="32" fillId="9" borderId="8" xfId="0" applyFont="1" applyFill="1" applyBorder="1" applyAlignment="1">
      <alignment horizontal="left" vertical="center"/>
    </xf>
    <xf numFmtId="0" fontId="33" fillId="10" borderId="8" xfId="0" applyFont="1" applyFill="1" applyBorder="1" applyAlignment="1">
      <alignment horizontal="left" vertical="center"/>
    </xf>
    <xf numFmtId="0" fontId="34" fillId="11" borderId="8" xfId="0" applyFont="1" applyFill="1" applyBorder="1" applyAlignment="1">
      <alignment horizontal="left" vertical="center"/>
    </xf>
    <xf numFmtId="0" fontId="35" fillId="12" borderId="8" xfId="0" applyFont="1" applyFill="1" applyBorder="1" applyAlignment="1">
      <alignment horizontal="left" vertical="center"/>
    </xf>
    <xf numFmtId="0" fontId="36" fillId="13" borderId="8" xfId="0" applyFont="1" applyFill="1" applyBorder="1" applyAlignment="1">
      <alignment horizontal="left" vertical="center"/>
    </xf>
    <xf numFmtId="1" fontId="6" fillId="7" borderId="8" xfId="0" applyNumberFormat="1" applyFont="1" applyFill="1" applyBorder="1" applyAlignment="1">
      <alignment horizontal="center" vertical="center"/>
    </xf>
    <xf numFmtId="165" fontId="6" fillId="7" borderId="8" xfId="0" applyNumberFormat="1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left" vertical="center"/>
    </xf>
    <xf numFmtId="1" fontId="6" fillId="14" borderId="8" xfId="0" applyNumberFormat="1" applyFont="1" applyFill="1" applyBorder="1" applyAlignment="1">
      <alignment horizontal="center" vertical="center"/>
    </xf>
    <xf numFmtId="165" fontId="6" fillId="14" borderId="8" xfId="0" applyNumberFormat="1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left" vertical="center"/>
    </xf>
    <xf numFmtId="1" fontId="6" fillId="15" borderId="8" xfId="0" applyNumberFormat="1" applyFont="1" applyFill="1" applyBorder="1" applyAlignment="1">
      <alignment horizontal="center" vertical="center"/>
    </xf>
    <xf numFmtId="165" fontId="6" fillId="15" borderId="8" xfId="0" applyNumberFormat="1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left" vertical="center"/>
    </xf>
    <xf numFmtId="1" fontId="15" fillId="8" borderId="9" xfId="0" applyNumberFormat="1" applyFont="1" applyFill="1" applyBorder="1" applyAlignment="1">
      <alignment horizontal="center" vertical="center"/>
    </xf>
    <xf numFmtId="165" fontId="15" fillId="8" borderId="9" xfId="0" applyNumberFormat="1" applyFont="1" applyFill="1" applyBorder="1" applyAlignment="1">
      <alignment horizontal="center" vertical="center"/>
    </xf>
    <xf numFmtId="1" fontId="5" fillId="14" borderId="8" xfId="0" applyNumberFormat="1" applyFont="1" applyFill="1" applyBorder="1" applyAlignment="1">
      <alignment horizontal="center" vertical="center"/>
    </xf>
    <xf numFmtId="1" fontId="5" fillId="15" borderId="8" xfId="0" applyNumberFormat="1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24" fillId="5" borderId="3" xfId="0" applyFont="1" applyFill="1" applyBorder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/>
    </xf>
    <xf numFmtId="0" fontId="11" fillId="8" borderId="9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center" vertical="center"/>
    </xf>
    <xf numFmtId="0" fontId="14" fillId="14" borderId="8" xfId="0" applyFont="1" applyFill="1" applyBorder="1" applyAlignment="1">
      <alignment horizontal="left" vertical="center"/>
    </xf>
    <xf numFmtId="0" fontId="14" fillId="15" borderId="8" xfId="0" applyFont="1" applyFill="1" applyBorder="1" applyAlignment="1">
      <alignment horizontal="center" vertical="center"/>
    </xf>
    <xf numFmtId="0" fontId="14" fillId="15" borderId="8" xfId="0" applyFont="1" applyFill="1" applyBorder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3" borderId="0" xfId="0" applyFont="1" applyFill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38" fillId="6" borderId="6" xfId="0" applyNumberFormat="1" applyFont="1" applyFill="1" applyBorder="1" applyAlignment="1">
      <alignment horizontal="left" vertical="center" indent="1"/>
    </xf>
    <xf numFmtId="1" fontId="39" fillId="3" borderId="6" xfId="0" applyNumberFormat="1" applyFont="1" applyFill="1" applyBorder="1" applyAlignment="1">
      <alignment horizontal="left" vertical="center" indent="1"/>
    </xf>
    <xf numFmtId="0" fontId="6" fillId="14" borderId="8" xfId="0" applyFont="1" applyFill="1" applyBorder="1" applyAlignment="1">
      <alignment horizontal="left" vertical="center"/>
    </xf>
    <xf numFmtId="0" fontId="5" fillId="14" borderId="8" xfId="0" applyFont="1" applyFill="1" applyBorder="1" applyAlignment="1">
      <alignment horizontal="center" vertical="center"/>
    </xf>
    <xf numFmtId="0" fontId="6" fillId="15" borderId="8" xfId="0" applyFont="1" applyFill="1" applyBorder="1" applyAlignment="1">
      <alignment horizontal="left" vertical="center"/>
    </xf>
    <xf numFmtId="0" fontId="5" fillId="15" borderId="8" xfId="0" applyFont="1" applyFill="1" applyBorder="1" applyAlignment="1">
      <alignment horizontal="center" vertical="center"/>
    </xf>
  </cellXfs>
  <cellStyles count="1">
    <cellStyle name="Standard" xfId="0" builtinId="0"/>
  </cellStyles>
  <dxfs count="10">
    <dxf>
      <font>
        <b/>
        <sz val="9"/>
        <color rgb="FFB23A2E"/>
        <name val="Calibri"/>
        <charset val="1"/>
      </font>
      <fill>
        <patternFill>
          <bgColor rgb="FFF7E4DF"/>
        </patternFill>
      </fill>
    </dxf>
    <dxf>
      <font>
        <b/>
        <sz val="9"/>
        <color rgb="FF2E7D5B"/>
        <name val="Calibri"/>
        <charset val="1"/>
      </font>
      <fill>
        <patternFill>
          <bgColor rgb="FFE4F0EA"/>
        </patternFill>
      </fill>
    </dxf>
    <dxf>
      <font>
        <b/>
        <sz val="9"/>
        <color rgb="FF7A7168"/>
        <name val="Calibri"/>
        <charset val="1"/>
      </font>
      <fill>
        <patternFill>
          <bgColor rgb="FFECEAE7"/>
        </patternFill>
      </fill>
    </dxf>
    <dxf>
      <font>
        <b/>
        <sz val="9"/>
        <color rgb="FFC8871B"/>
        <name val="Calibri"/>
        <charset val="1"/>
      </font>
      <fill>
        <patternFill>
          <bgColor rgb="FFF7EBD6"/>
        </patternFill>
      </fill>
    </dxf>
    <dxf>
      <font>
        <b/>
        <sz val="9"/>
        <color rgb="FF2E7D5B"/>
        <name val="Calibri"/>
        <charset val="1"/>
      </font>
      <fill>
        <patternFill>
          <bgColor rgb="FFE4F0EA"/>
        </patternFill>
      </fill>
    </dxf>
    <dxf>
      <font>
        <b/>
        <sz val="9"/>
        <color rgb="FF55504B"/>
        <name val="Calibri"/>
        <charset val="1"/>
      </font>
      <fill>
        <patternFill>
          <bgColor rgb="FFE5E2DE"/>
        </patternFill>
      </fill>
    </dxf>
    <dxf>
      <font>
        <b/>
        <sz val="9"/>
        <color rgb="FF2F5C90"/>
        <name val="Calibri"/>
        <charset val="1"/>
      </font>
      <fill>
        <patternFill>
          <bgColor rgb="FFDEE8F2"/>
        </patternFill>
      </fill>
    </dxf>
    <dxf>
      <font>
        <b/>
        <sz val="9"/>
        <color rgb="FF9A6A12"/>
        <name val="Calibri"/>
        <charset val="1"/>
      </font>
      <fill>
        <patternFill>
          <bgColor rgb="FFF5EAD6"/>
        </patternFill>
      </fill>
    </dxf>
    <dxf>
      <font>
        <b/>
        <sz val="9"/>
        <color rgb="FF8F3247"/>
        <name val="Calibri"/>
        <charset val="1"/>
      </font>
      <fill>
        <patternFill>
          <bgColor rgb="FFF0E1E5"/>
        </patternFill>
      </fill>
    </dxf>
    <dxf>
      <font>
        <b/>
        <sz val="9"/>
        <color rgb="FF216B4C"/>
        <name val="Calibri"/>
        <charset val="1"/>
      </font>
      <fill>
        <patternFill>
          <bgColor rgb="FFDCEBE3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F6F2ED"/>
      <rgbColor rgb="FF0000FF"/>
      <rgbColor rgb="FFF5EAD6"/>
      <rgbColor rgb="FFFF00FF"/>
      <rgbColor rgb="FFECEAE7"/>
      <rgbColor rgb="FF800000"/>
      <rgbColor rgb="FF8A6626"/>
      <rgbColor rgb="FF000080"/>
      <rgbColor rgb="FF9A6A12"/>
      <rgbColor rgb="FF800080"/>
      <rgbColor rgb="FF216B4C"/>
      <rgbColor rgb="FFD9C7B0"/>
      <rgbColor rgb="FF878787"/>
      <rgbColor rgb="FF7A7168"/>
      <rgbColor rgb="FF8F3247"/>
      <rgbColor rgb="FFFBF3E9"/>
      <rgbColor rgb="FFE4F0EA"/>
      <rgbColor rgb="FF660066"/>
      <rgbColor rgb="FFB5893F"/>
      <rgbColor rgb="FFF8F5F1"/>
      <rgbColor rgb="FFD9D9D9"/>
      <rgbColor rgb="FF000080"/>
      <rgbColor rgb="FFFF00FF"/>
      <rgbColor rgb="FFEFEAE4"/>
      <rgbColor rgb="FFF3EFE9"/>
      <rgbColor rgb="FF800080"/>
      <rgbColor rgb="FF800000"/>
      <rgbColor rgb="FF6A5E60"/>
      <rgbColor rgb="FF0000FF"/>
      <rgbColor rgb="FFF0E1E5"/>
      <rgbColor rgb="FFDEE8F2"/>
      <rgbColor rgb="FFDCEBE3"/>
      <rgbColor rgb="FFF7EBD6"/>
      <rgbColor rgb="FFDED6CB"/>
      <rgbColor rgb="FFE7D8C4"/>
      <rgbColor rgb="FFE5E2DE"/>
      <rgbColor rgb="FFE8D2AE"/>
      <rgbColor rgb="FF4F81BD"/>
      <rgbColor rgb="FF4BACC6"/>
      <rgbColor rgb="FF9BBB59"/>
      <rgbColor rgb="FFF7E4DF"/>
      <rgbColor rgb="FFC8871B"/>
      <rgbColor rgb="FFC0504D"/>
      <rgbColor rgb="FF8064A2"/>
      <rgbColor rgb="FF9C9089"/>
      <rgbColor rgb="FF003366"/>
      <rgbColor rgb="FF2E7D5B"/>
      <rgbColor rgb="FF003300"/>
      <rgbColor rgb="FF55504B"/>
      <rgbColor rgb="FFB23A2E"/>
      <rgbColor rgb="FF6E2536"/>
      <rgbColor rgb="FF2F5C90"/>
      <rgbColor rgb="FF2A20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Schritte nach Typ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Auswertung!$C$11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E3-4BDB-9180-3E307AFD3DC9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CDE3-4BDB-9180-3E307AFD3DC9}"/>
              </c:ext>
            </c:extLst>
          </c:dPt>
          <c:dPt>
            <c:idx val="2"/>
            <c:bubble3D val="0"/>
            <c:spPr>
              <a:solidFill>
                <a:srgbClr val="9BBB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CDE3-4BDB-9180-3E307AFD3DC9}"/>
              </c:ext>
            </c:extLst>
          </c:dPt>
          <c:dPt>
            <c:idx val="3"/>
            <c:bubble3D val="0"/>
            <c:spPr>
              <a:solidFill>
                <a:srgbClr val="8064A2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CDE3-4BDB-9180-3E307AFD3DC9}"/>
              </c:ext>
            </c:extLst>
          </c:dPt>
          <c:dPt>
            <c:idx val="4"/>
            <c:bubble3D val="0"/>
            <c:spPr>
              <a:solidFill>
                <a:srgbClr val="4BACC6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CDE3-4BDB-9180-3E307AFD3DC9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1-CDE3-4BDB-9180-3E307AFD3DC9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CDE3-4BDB-9180-3E307AFD3DC9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5-CDE3-4BDB-9180-3E307AFD3DC9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7-CDE3-4BDB-9180-3E307AFD3DC9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0"/>
              <c:showCatName val="0"/>
              <c:showSerName val="0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9-CDE3-4BDB-9180-3E307AFD3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0"/>
            <c:showCatName val="0"/>
            <c:showSerName val="0"/>
            <c:showPercent val="1"/>
            <c:showBubbleSize val="1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Auswertung!$B$12:$B$16</c:f>
              <c:strCache>
                <c:ptCount val="5"/>
                <c:pt idx="0">
                  <c:v>Start</c:v>
                </c:pt>
                <c:pt idx="1">
                  <c:v>Aktivität</c:v>
                </c:pt>
                <c:pt idx="2">
                  <c:v>Prüfung</c:v>
                </c:pt>
                <c:pt idx="3">
                  <c:v>Entscheidung</c:v>
                </c:pt>
                <c:pt idx="4">
                  <c:v>Ende</c:v>
                </c:pt>
              </c:strCache>
            </c:strRef>
          </c:cat>
          <c:val>
            <c:numRef>
              <c:f>Auswertung!$C$12:$C$16</c:f>
              <c:numCache>
                <c:formatCode>0</c:formatCode>
                <c:ptCount val="5"/>
                <c:pt idx="0">
                  <c:v>1</c:v>
                </c:pt>
                <c:pt idx="1">
                  <c:v>6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DE3-4BDB-9180-3E307AFD3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Dauer je Rolle (Min)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Auswertung!$I$11</c:f>
              <c:strCache>
                <c:ptCount val="1"/>
                <c:pt idx="0">
                  <c:v>Dauer (Min)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Auswertung!$G$12:$G$19</c:f>
              <c:strCache>
                <c:ptCount val="8"/>
                <c:pt idx="0">
                  <c:v>Kundenservice</c:v>
                </c:pt>
                <c:pt idx="1">
                  <c:v>Teamleitung</c:v>
                </c:pt>
                <c:pt idx="2">
                  <c:v>Fachabteilung</c:v>
                </c:pt>
                <c:pt idx="3">
                  <c:v>Vertrieb</c:v>
                </c:pt>
                <c:pt idx="4">
                  <c:v>Qualitätsmanagement</c:v>
                </c:pt>
                <c:pt idx="5">
                  <c:v>Buchhaltung</c:v>
                </c:pt>
                <c:pt idx="6">
                  <c:v>IT / Systeme</c:v>
                </c:pt>
                <c:pt idx="7">
                  <c:v>Externe/r Partner</c:v>
                </c:pt>
              </c:strCache>
            </c:strRef>
          </c:cat>
          <c:val>
            <c:numRef>
              <c:f>Auswertung!$I$12:$I$19</c:f>
              <c:numCache>
                <c:formatCode>0</c:formatCode>
                <c:ptCount val="8"/>
                <c:pt idx="0">
                  <c:v>61</c:v>
                </c:pt>
                <c:pt idx="1">
                  <c:v>25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3E-4B7F-9496-F00E363F1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93147"/>
        <c:axId val="85825890"/>
      </c:barChart>
      <c:catAx>
        <c:axId val="147931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5825890"/>
        <c:crosses val="autoZero"/>
        <c:auto val="1"/>
        <c:lblAlgn val="ctr"/>
        <c:lblOffset val="100"/>
        <c:noMultiLvlLbl val="0"/>
      </c:catAx>
      <c:valAx>
        <c:axId val="8582589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4793147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130680</xdr:rowOff>
    </xdr:from>
    <xdr:to>
      <xdr:col>3</xdr:col>
      <xdr:colOff>844560</xdr:colOff>
      <xdr:row>38</xdr:row>
      <xdr:rowOff>148320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26</xdr:row>
      <xdr:rowOff>130680</xdr:rowOff>
    </xdr:from>
    <xdr:to>
      <xdr:col>8</xdr:col>
      <xdr:colOff>844560</xdr:colOff>
      <xdr:row>38</xdr:row>
      <xdr:rowOff>148320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E2536"/>
    <pageSetUpPr fitToPage="1"/>
  </sheetPr>
  <dimension ref="A1:M54"/>
  <sheetViews>
    <sheetView showGridLines="0" tabSelected="1" zoomScaleNormal="100" workbookViewId="0">
      <selection activeCell="J41" sqref="J41"/>
    </sheetView>
  </sheetViews>
  <sheetFormatPr baseColWidth="10" defaultColWidth="8.7109375" defaultRowHeight="15" x14ac:dyDescent="0.25"/>
  <cols>
    <col min="1" max="1" width="7.28515625" bestFit="1" customWidth="1"/>
    <col min="2" max="2" width="10.28515625" bestFit="1" customWidth="1"/>
    <col min="3" max="3" width="19.85546875" bestFit="1" customWidth="1"/>
    <col min="4" max="4" width="31" bestFit="1" customWidth="1"/>
    <col min="5" max="5" width="12.28515625" bestFit="1" customWidth="1"/>
    <col min="6" max="6" width="13.5703125" bestFit="1" customWidth="1"/>
    <col min="7" max="8" width="15.85546875" bestFit="1" customWidth="1"/>
    <col min="9" max="9" width="22.7109375" bestFit="1" customWidth="1"/>
    <col min="10" max="10" width="14.5703125" bestFit="1" customWidth="1"/>
    <col min="11" max="11" width="5.28515625" bestFit="1" customWidth="1"/>
    <col min="12" max="12" width="19.140625" bestFit="1" customWidth="1"/>
    <col min="13" max="13" width="9.7109375" bestFit="1" customWidth="1"/>
  </cols>
  <sheetData>
    <row r="1" spans="1:13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9.5" customHeight="1" x14ac:dyDescent="0.25">
      <c r="A2" s="14" t="s">
        <v>182</v>
      </c>
      <c r="B2" s="14"/>
      <c r="C2" s="14"/>
      <c r="D2" s="14"/>
      <c r="E2" s="14"/>
      <c r="F2" s="14"/>
      <c r="G2" s="14"/>
      <c r="H2" s="14"/>
      <c r="I2" s="13" t="s">
        <v>0</v>
      </c>
      <c r="J2" s="13"/>
      <c r="K2" s="13"/>
      <c r="L2" s="13"/>
      <c r="M2" s="13"/>
    </row>
    <row r="3" spans="1:13" ht="18" customHeight="1" x14ac:dyDescent="0.25">
      <c r="A3" s="14"/>
      <c r="B3" s="14"/>
      <c r="C3" s="14"/>
      <c r="D3" s="14"/>
      <c r="E3" s="14"/>
      <c r="F3" s="14"/>
      <c r="G3" s="14"/>
      <c r="H3" s="14"/>
      <c r="I3" s="13"/>
      <c r="J3" s="13"/>
      <c r="K3" s="13"/>
      <c r="L3" s="13"/>
      <c r="M3" s="13"/>
    </row>
    <row r="4" spans="1:13" ht="15.75" customHeight="1" x14ac:dyDescent="0.25">
      <c r="A4" s="12" t="str">
        <f>"Version "&amp;Prozess_Version&amp;"   ·   Gültig ab "&amp;RIGHT("0"&amp;DAY(Gueltig_ab),2)&amp;"."&amp;RIGHT("0"&amp;MONTH(Gueltig_ab),2)&amp;"."&amp;YEAR(Gueltig_ab)&amp;"   ·   Prozessverantwortung: "&amp;Prozess_Owner&amp;"   ·   Wirtschaftsjahr "&amp;Jahr</f>
        <v>Version 1.2   ·   Gültig ab 02.02.2026   ·   Prozessverantwortung: Sandra Berger (Teamleitung)   ·   Wirtschaftsjahr 2026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6" spans="1:13" ht="19.5" customHeight="1" x14ac:dyDescent="0.25">
      <c r="A6" s="17"/>
      <c r="B6" s="11" t="s">
        <v>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x14ac:dyDescent="0.25">
      <c r="A7" s="10" t="s">
        <v>2</v>
      </c>
      <c r="B7" s="10"/>
      <c r="C7" s="9" t="s">
        <v>3</v>
      </c>
      <c r="D7" s="9"/>
      <c r="E7" s="9"/>
      <c r="F7" s="9"/>
      <c r="G7" s="10" t="s">
        <v>4</v>
      </c>
      <c r="H7" s="10"/>
      <c r="I7" s="8" t="s">
        <v>5</v>
      </c>
      <c r="J7" s="8"/>
      <c r="K7" s="8"/>
      <c r="L7" s="8"/>
      <c r="M7" s="8"/>
    </row>
    <row r="8" spans="1:13" x14ac:dyDescent="0.25">
      <c r="A8" s="10" t="s">
        <v>6</v>
      </c>
      <c r="B8" s="10"/>
      <c r="C8" s="9" t="s">
        <v>7</v>
      </c>
      <c r="D8" s="9"/>
      <c r="E8" s="9"/>
      <c r="F8" s="9"/>
      <c r="G8" s="10" t="s">
        <v>8</v>
      </c>
      <c r="H8" s="10"/>
      <c r="I8" s="8" t="s">
        <v>9</v>
      </c>
      <c r="J8" s="8"/>
      <c r="K8" s="8"/>
      <c r="L8" s="8"/>
      <c r="M8" s="8"/>
    </row>
    <row r="9" spans="1:13" x14ac:dyDescent="0.25">
      <c r="A9" s="10" t="s">
        <v>10</v>
      </c>
      <c r="B9" s="10"/>
      <c r="C9" s="9" t="s">
        <v>11</v>
      </c>
      <c r="D9" s="9"/>
      <c r="E9" s="9"/>
      <c r="F9" s="9"/>
      <c r="G9" s="10" t="s">
        <v>12</v>
      </c>
      <c r="H9" s="10"/>
      <c r="I9" s="8" t="s">
        <v>13</v>
      </c>
      <c r="J9" s="8"/>
      <c r="K9" s="8"/>
      <c r="L9" s="8"/>
      <c r="M9" s="8"/>
    </row>
    <row r="10" spans="1:13" x14ac:dyDescent="0.25">
      <c r="A10" s="10" t="s">
        <v>14</v>
      </c>
      <c r="B10" s="10"/>
      <c r="C10" s="7">
        <f>DATE(2026,2,2)</f>
        <v>46055</v>
      </c>
      <c r="D10" s="7"/>
      <c r="E10" s="7"/>
      <c r="F10" s="7"/>
      <c r="G10" s="10" t="s">
        <v>15</v>
      </c>
      <c r="H10" s="10"/>
      <c r="I10" s="8" t="s">
        <v>16</v>
      </c>
      <c r="J10" s="8"/>
      <c r="K10" s="8"/>
      <c r="L10" s="8"/>
      <c r="M10" s="8"/>
    </row>
    <row r="11" spans="1:13" x14ac:dyDescent="0.25">
      <c r="A11" s="10" t="s">
        <v>17</v>
      </c>
      <c r="B11" s="10"/>
      <c r="C11" s="9" t="s">
        <v>18</v>
      </c>
      <c r="D11" s="9"/>
      <c r="E11" s="9"/>
      <c r="F11" s="9"/>
      <c r="G11" s="10" t="s">
        <v>19</v>
      </c>
      <c r="H11" s="10"/>
      <c r="I11" s="8" t="s">
        <v>20</v>
      </c>
      <c r="J11" s="8"/>
      <c r="K11" s="8"/>
      <c r="L11" s="8"/>
      <c r="M11" s="8"/>
    </row>
    <row r="12" spans="1:13" x14ac:dyDescent="0.25">
      <c r="A12" s="10" t="s">
        <v>21</v>
      </c>
      <c r="B12" s="10"/>
      <c r="C12" s="9" t="s">
        <v>22</v>
      </c>
      <c r="D12" s="9"/>
      <c r="E12" s="9"/>
      <c r="F12" s="9"/>
      <c r="G12" s="10" t="s">
        <v>23</v>
      </c>
      <c r="H12" s="10"/>
      <c r="I12" s="8" t="s">
        <v>24</v>
      </c>
      <c r="J12" s="8"/>
      <c r="K12" s="8"/>
      <c r="L12" s="8"/>
      <c r="M12" s="8"/>
    </row>
    <row r="14" spans="1:13" ht="6" customHeight="1" x14ac:dyDescent="0.25"/>
    <row r="15" spans="1:13" ht="19.5" customHeight="1" x14ac:dyDescent="0.25">
      <c r="A15" s="6" t="s">
        <v>25</v>
      </c>
      <c r="B15" s="6"/>
      <c r="C15" s="6"/>
      <c r="D15" s="6" t="s">
        <v>26</v>
      </c>
      <c r="E15" s="6"/>
      <c r="F15" s="6"/>
      <c r="G15" s="6" t="s">
        <v>27</v>
      </c>
      <c r="H15" s="6"/>
      <c r="I15" s="6"/>
      <c r="J15" s="5" t="s">
        <v>28</v>
      </c>
      <c r="K15" s="5"/>
      <c r="L15" s="5"/>
      <c r="M15" s="5"/>
    </row>
    <row r="16" spans="1:13" ht="24" customHeight="1" x14ac:dyDescent="0.25">
      <c r="A16" s="4">
        <f>SUMPRODUCT(--(P_Aktivitaet&lt;&gt;""))</f>
        <v>12</v>
      </c>
      <c r="B16" s="4"/>
      <c r="C16" s="4"/>
      <c r="D16" s="4">
        <f>COUNTIF(P_Typ,"Entscheidung")</f>
        <v>2</v>
      </c>
      <c r="E16" s="4"/>
      <c r="F16" s="4"/>
      <c r="G16" s="3" t="str">
        <f>SUM(P_Dauer)&amp;" Min"</f>
        <v>146 Min</v>
      </c>
      <c r="H16" s="3"/>
      <c r="I16" s="3"/>
      <c r="J16" s="2">
        <f>SUMPRODUCT(--(COUNTIF(P_Verantw,Rollen_Liste)&gt;0))</f>
        <v>3</v>
      </c>
      <c r="K16" s="2"/>
      <c r="L16" s="2"/>
      <c r="M16" s="2"/>
    </row>
    <row r="17" spans="1:13" ht="6" customHeight="1" x14ac:dyDescent="0.25"/>
    <row r="18" spans="1:13" ht="19.5" customHeight="1" x14ac:dyDescent="0.25">
      <c r="A18" s="17"/>
      <c r="B18" s="11" t="s">
        <v>25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30" customHeight="1" x14ac:dyDescent="0.25">
      <c r="A19" s="19" t="s">
        <v>29</v>
      </c>
      <c r="B19" s="19" t="s">
        <v>30</v>
      </c>
      <c r="C19" s="19" t="s">
        <v>31</v>
      </c>
      <c r="D19" s="19" t="s">
        <v>32</v>
      </c>
      <c r="E19" s="19" t="s">
        <v>33</v>
      </c>
      <c r="F19" s="19" t="s">
        <v>34</v>
      </c>
      <c r="G19" s="19" t="s">
        <v>35</v>
      </c>
      <c r="H19" s="19" t="s">
        <v>36</v>
      </c>
      <c r="I19" s="19" t="s">
        <v>37</v>
      </c>
      <c r="J19" s="19" t="s">
        <v>38</v>
      </c>
      <c r="K19" s="19" t="s">
        <v>39</v>
      </c>
      <c r="L19" s="19" t="s">
        <v>40</v>
      </c>
      <c r="M19" s="19" t="s">
        <v>41</v>
      </c>
    </row>
    <row r="20" spans="1:13" ht="30" customHeight="1" x14ac:dyDescent="0.25">
      <c r="A20" s="20">
        <f t="shared" ref="A20:A37" si="0">IF($C20="","",ROW()-19)</f>
        <v>1</v>
      </c>
      <c r="B20" s="21" t="s">
        <v>42</v>
      </c>
      <c r="C20" s="22" t="s">
        <v>43</v>
      </c>
      <c r="D20" s="23" t="s">
        <v>44</v>
      </c>
      <c r="E20" s="22" t="s">
        <v>45</v>
      </c>
      <c r="F20" s="22" t="s">
        <v>46</v>
      </c>
      <c r="G20" s="23" t="s">
        <v>47</v>
      </c>
      <c r="H20" s="23" t="s">
        <v>48</v>
      </c>
      <c r="I20" s="22" t="s">
        <v>49</v>
      </c>
      <c r="J20" s="23" t="s">
        <v>46</v>
      </c>
      <c r="K20" s="24">
        <v>5</v>
      </c>
      <c r="L20" s="23" t="s">
        <v>46</v>
      </c>
      <c r="M20" s="21" t="s">
        <v>50</v>
      </c>
    </row>
    <row r="21" spans="1:13" ht="30" customHeight="1" x14ac:dyDescent="0.25">
      <c r="A21" s="20">
        <f t="shared" si="0"/>
        <v>2</v>
      </c>
      <c r="B21" s="21" t="s">
        <v>31</v>
      </c>
      <c r="C21" s="22" t="s">
        <v>51</v>
      </c>
      <c r="D21" s="23" t="s">
        <v>52</v>
      </c>
      <c r="E21" s="22" t="s">
        <v>45</v>
      </c>
      <c r="F21" s="22" t="s">
        <v>46</v>
      </c>
      <c r="G21" s="23" t="s">
        <v>48</v>
      </c>
      <c r="H21" s="23" t="s">
        <v>53</v>
      </c>
      <c r="I21" s="22" t="s">
        <v>54</v>
      </c>
      <c r="J21" s="23" t="s">
        <v>55</v>
      </c>
      <c r="K21" s="24">
        <v>10</v>
      </c>
      <c r="L21" s="23" t="s">
        <v>46</v>
      </c>
      <c r="M21" s="21" t="s">
        <v>50</v>
      </c>
    </row>
    <row r="22" spans="1:13" ht="30" customHeight="1" x14ac:dyDescent="0.25">
      <c r="A22" s="20">
        <f t="shared" si="0"/>
        <v>3</v>
      </c>
      <c r="B22" s="21" t="s">
        <v>56</v>
      </c>
      <c r="C22" s="22" t="s">
        <v>57</v>
      </c>
      <c r="D22" s="23" t="s">
        <v>58</v>
      </c>
      <c r="E22" s="22" t="s">
        <v>45</v>
      </c>
      <c r="F22" s="22" t="s">
        <v>59</v>
      </c>
      <c r="G22" s="23" t="s">
        <v>53</v>
      </c>
      <c r="H22" s="23" t="s">
        <v>60</v>
      </c>
      <c r="I22" s="22" t="s">
        <v>54</v>
      </c>
      <c r="J22" s="23" t="s">
        <v>61</v>
      </c>
      <c r="K22" s="24">
        <v>8</v>
      </c>
      <c r="L22" s="23" t="s">
        <v>46</v>
      </c>
      <c r="M22" s="21" t="s">
        <v>50</v>
      </c>
    </row>
    <row r="23" spans="1:13" ht="30" customHeight="1" x14ac:dyDescent="0.25">
      <c r="A23" s="20">
        <f t="shared" si="0"/>
        <v>4</v>
      </c>
      <c r="B23" s="21" t="s">
        <v>62</v>
      </c>
      <c r="C23" s="22" t="s">
        <v>63</v>
      </c>
      <c r="D23" s="23" t="s">
        <v>64</v>
      </c>
      <c r="E23" s="22" t="s">
        <v>45</v>
      </c>
      <c r="F23" s="22" t="s">
        <v>46</v>
      </c>
      <c r="G23" s="23" t="s">
        <v>60</v>
      </c>
      <c r="H23" s="23" t="s">
        <v>62</v>
      </c>
      <c r="I23" s="22" t="s">
        <v>54</v>
      </c>
      <c r="J23" s="23" t="s">
        <v>46</v>
      </c>
      <c r="K23" s="24">
        <v>3</v>
      </c>
      <c r="L23" s="23" t="s">
        <v>65</v>
      </c>
      <c r="M23" s="21" t="s">
        <v>50</v>
      </c>
    </row>
    <row r="24" spans="1:13" ht="30" customHeight="1" x14ac:dyDescent="0.25">
      <c r="A24" s="20">
        <f t="shared" si="0"/>
        <v>5</v>
      </c>
      <c r="B24" s="21" t="s">
        <v>31</v>
      </c>
      <c r="C24" s="22" t="s">
        <v>66</v>
      </c>
      <c r="D24" s="23" t="s">
        <v>67</v>
      </c>
      <c r="E24" s="22" t="s">
        <v>45</v>
      </c>
      <c r="F24" s="22" t="s">
        <v>46</v>
      </c>
      <c r="G24" s="23" t="s">
        <v>68</v>
      </c>
      <c r="H24" s="23" t="s">
        <v>69</v>
      </c>
      <c r="I24" s="22" t="s">
        <v>49</v>
      </c>
      <c r="J24" s="23" t="s">
        <v>70</v>
      </c>
      <c r="K24" s="24">
        <v>15</v>
      </c>
      <c r="L24" s="23" t="s">
        <v>46</v>
      </c>
      <c r="M24" s="21" t="s">
        <v>50</v>
      </c>
    </row>
    <row r="25" spans="1:13" ht="30" customHeight="1" x14ac:dyDescent="0.25">
      <c r="A25" s="20">
        <f t="shared" si="0"/>
        <v>6</v>
      </c>
      <c r="B25" s="21" t="s">
        <v>31</v>
      </c>
      <c r="C25" s="22" t="s">
        <v>71</v>
      </c>
      <c r="D25" s="23" t="s">
        <v>72</v>
      </c>
      <c r="E25" s="22" t="s">
        <v>59</v>
      </c>
      <c r="F25" s="22" t="s">
        <v>46</v>
      </c>
      <c r="G25" s="23" t="s">
        <v>69</v>
      </c>
      <c r="H25" s="23" t="s">
        <v>73</v>
      </c>
      <c r="I25" s="22" t="s">
        <v>74</v>
      </c>
      <c r="J25" s="23" t="s">
        <v>46</v>
      </c>
      <c r="K25" s="24">
        <v>5</v>
      </c>
      <c r="L25" s="23" t="s">
        <v>46</v>
      </c>
      <c r="M25" s="21" t="s">
        <v>50</v>
      </c>
    </row>
    <row r="26" spans="1:13" ht="30" customHeight="1" x14ac:dyDescent="0.25">
      <c r="A26" s="20">
        <f t="shared" si="0"/>
        <v>7</v>
      </c>
      <c r="B26" s="21" t="s">
        <v>31</v>
      </c>
      <c r="C26" s="22" t="s">
        <v>75</v>
      </c>
      <c r="D26" s="23" t="s">
        <v>76</v>
      </c>
      <c r="E26" s="22" t="s">
        <v>77</v>
      </c>
      <c r="F26" s="22" t="s">
        <v>78</v>
      </c>
      <c r="G26" s="23" t="s">
        <v>73</v>
      </c>
      <c r="H26" s="23" t="s">
        <v>79</v>
      </c>
      <c r="I26" s="22" t="s">
        <v>80</v>
      </c>
      <c r="J26" s="23" t="s">
        <v>81</v>
      </c>
      <c r="K26" s="24">
        <v>60</v>
      </c>
      <c r="L26" s="23" t="s">
        <v>46</v>
      </c>
      <c r="M26" s="21" t="s">
        <v>50</v>
      </c>
    </row>
    <row r="27" spans="1:13" ht="30" customHeight="1" x14ac:dyDescent="0.25">
      <c r="A27" s="20">
        <f t="shared" si="0"/>
        <v>8</v>
      </c>
      <c r="B27" s="21" t="s">
        <v>56</v>
      </c>
      <c r="C27" s="22" t="s">
        <v>82</v>
      </c>
      <c r="D27" s="23" t="s">
        <v>83</v>
      </c>
      <c r="E27" s="22" t="s">
        <v>59</v>
      </c>
      <c r="F27" s="22" t="s">
        <v>84</v>
      </c>
      <c r="G27" s="23" t="s">
        <v>79</v>
      </c>
      <c r="H27" s="23" t="s">
        <v>85</v>
      </c>
      <c r="I27" s="22" t="s">
        <v>86</v>
      </c>
      <c r="J27" s="23" t="s">
        <v>87</v>
      </c>
      <c r="K27" s="24">
        <v>15</v>
      </c>
      <c r="L27" s="23" t="s">
        <v>46</v>
      </c>
      <c r="M27" s="21" t="s">
        <v>88</v>
      </c>
    </row>
    <row r="28" spans="1:13" ht="30" customHeight="1" x14ac:dyDescent="0.25">
      <c r="A28" s="20">
        <f t="shared" si="0"/>
        <v>9</v>
      </c>
      <c r="B28" s="21" t="s">
        <v>62</v>
      </c>
      <c r="C28" s="22" t="s">
        <v>89</v>
      </c>
      <c r="D28" s="23" t="s">
        <v>90</v>
      </c>
      <c r="E28" s="22" t="s">
        <v>59</v>
      </c>
      <c r="F28" s="22" t="s">
        <v>46</v>
      </c>
      <c r="G28" s="23" t="s">
        <v>85</v>
      </c>
      <c r="H28" s="23" t="s">
        <v>62</v>
      </c>
      <c r="I28" s="22" t="s">
        <v>86</v>
      </c>
      <c r="J28" s="23" t="s">
        <v>46</v>
      </c>
      <c r="K28" s="24">
        <v>5</v>
      </c>
      <c r="L28" s="23" t="s">
        <v>91</v>
      </c>
      <c r="M28" s="21" t="s">
        <v>88</v>
      </c>
    </row>
    <row r="29" spans="1:13" ht="30" customHeight="1" x14ac:dyDescent="0.25">
      <c r="A29" s="20">
        <f t="shared" si="0"/>
        <v>10</v>
      </c>
      <c r="B29" s="21" t="s">
        <v>31</v>
      </c>
      <c r="C29" s="22" t="s">
        <v>92</v>
      </c>
      <c r="D29" s="23" t="s">
        <v>93</v>
      </c>
      <c r="E29" s="22" t="s">
        <v>45</v>
      </c>
      <c r="F29" s="22" t="s">
        <v>78</v>
      </c>
      <c r="G29" s="23" t="s">
        <v>94</v>
      </c>
      <c r="H29" s="23" t="s">
        <v>95</v>
      </c>
      <c r="I29" s="22" t="s">
        <v>49</v>
      </c>
      <c r="J29" s="23" t="s">
        <v>96</v>
      </c>
      <c r="K29" s="24">
        <v>10</v>
      </c>
      <c r="L29" s="23" t="s">
        <v>46</v>
      </c>
      <c r="M29" s="21" t="s">
        <v>50</v>
      </c>
    </row>
    <row r="30" spans="1:13" ht="30" customHeight="1" x14ac:dyDescent="0.25">
      <c r="A30" s="20">
        <f t="shared" si="0"/>
        <v>11</v>
      </c>
      <c r="B30" s="21" t="s">
        <v>31</v>
      </c>
      <c r="C30" s="22" t="s">
        <v>97</v>
      </c>
      <c r="D30" s="23" t="s">
        <v>98</v>
      </c>
      <c r="E30" s="22" t="s">
        <v>45</v>
      </c>
      <c r="F30" s="22" t="s">
        <v>46</v>
      </c>
      <c r="G30" s="23" t="s">
        <v>95</v>
      </c>
      <c r="H30" s="23" t="s">
        <v>99</v>
      </c>
      <c r="I30" s="22" t="s">
        <v>86</v>
      </c>
      <c r="J30" s="23" t="s">
        <v>46</v>
      </c>
      <c r="K30" s="24">
        <v>8</v>
      </c>
      <c r="L30" s="23" t="s">
        <v>46</v>
      </c>
      <c r="M30" s="21" t="s">
        <v>50</v>
      </c>
    </row>
    <row r="31" spans="1:13" ht="30" customHeight="1" x14ac:dyDescent="0.25">
      <c r="A31" s="20">
        <f t="shared" si="0"/>
        <v>12</v>
      </c>
      <c r="B31" s="21" t="s">
        <v>100</v>
      </c>
      <c r="C31" s="22" t="s">
        <v>101</v>
      </c>
      <c r="D31" s="23" t="s">
        <v>102</v>
      </c>
      <c r="E31" s="22" t="s">
        <v>45</v>
      </c>
      <c r="F31" s="22" t="s">
        <v>46</v>
      </c>
      <c r="G31" s="23" t="s">
        <v>99</v>
      </c>
      <c r="H31" s="23" t="s">
        <v>103</v>
      </c>
      <c r="I31" s="22" t="s">
        <v>54</v>
      </c>
      <c r="J31" s="23" t="s">
        <v>46</v>
      </c>
      <c r="K31" s="24">
        <v>2</v>
      </c>
      <c r="L31" s="23" t="s">
        <v>46</v>
      </c>
      <c r="M31" s="21" t="s">
        <v>50</v>
      </c>
    </row>
    <row r="32" spans="1:13" ht="30" customHeight="1" x14ac:dyDescent="0.25">
      <c r="A32" s="20" t="str">
        <f t="shared" si="0"/>
        <v/>
      </c>
      <c r="B32" s="21"/>
      <c r="C32" s="22"/>
      <c r="D32" s="23"/>
      <c r="E32" s="22"/>
      <c r="F32" s="22"/>
      <c r="G32" s="23"/>
      <c r="H32" s="23"/>
      <c r="I32" s="22"/>
      <c r="J32" s="23"/>
      <c r="K32" s="24"/>
      <c r="L32" s="23"/>
      <c r="M32" s="21"/>
    </row>
    <row r="33" spans="1:13" ht="30" customHeight="1" x14ac:dyDescent="0.25">
      <c r="A33" s="20" t="str">
        <f t="shared" si="0"/>
        <v/>
      </c>
      <c r="B33" s="21"/>
      <c r="C33" s="22"/>
      <c r="D33" s="23"/>
      <c r="E33" s="22"/>
      <c r="F33" s="22"/>
      <c r="G33" s="23"/>
      <c r="H33" s="23"/>
      <c r="I33" s="22"/>
      <c r="J33" s="23"/>
      <c r="K33" s="24"/>
      <c r="L33" s="23"/>
      <c r="M33" s="21"/>
    </row>
    <row r="34" spans="1:13" ht="30" customHeight="1" x14ac:dyDescent="0.25">
      <c r="A34" s="20" t="str">
        <f t="shared" si="0"/>
        <v/>
      </c>
      <c r="B34" s="21"/>
      <c r="C34" s="22"/>
      <c r="D34" s="23"/>
      <c r="E34" s="22"/>
      <c r="F34" s="22"/>
      <c r="G34" s="23"/>
      <c r="H34" s="23"/>
      <c r="I34" s="22"/>
      <c r="J34" s="23"/>
      <c r="K34" s="24"/>
      <c r="L34" s="23"/>
      <c r="M34" s="21"/>
    </row>
    <row r="35" spans="1:13" ht="30" customHeight="1" x14ac:dyDescent="0.25">
      <c r="A35" s="20" t="str">
        <f t="shared" si="0"/>
        <v/>
      </c>
      <c r="B35" s="21"/>
      <c r="C35" s="22"/>
      <c r="D35" s="23"/>
      <c r="E35" s="22"/>
      <c r="F35" s="22"/>
      <c r="G35" s="23"/>
      <c r="H35" s="23"/>
      <c r="I35" s="22"/>
      <c r="J35" s="23"/>
      <c r="K35" s="24"/>
      <c r="L35" s="23"/>
      <c r="M35" s="21"/>
    </row>
    <row r="36" spans="1:13" ht="30" customHeight="1" x14ac:dyDescent="0.25">
      <c r="A36" s="20" t="str">
        <f t="shared" si="0"/>
        <v/>
      </c>
      <c r="B36" s="21"/>
      <c r="C36" s="22"/>
      <c r="D36" s="23"/>
      <c r="E36" s="22"/>
      <c r="F36" s="22"/>
      <c r="G36" s="23"/>
      <c r="H36" s="23"/>
      <c r="I36" s="22"/>
      <c r="J36" s="23"/>
      <c r="K36" s="24"/>
      <c r="L36" s="23"/>
      <c r="M36" s="21"/>
    </row>
    <row r="37" spans="1:13" ht="30" customHeight="1" x14ac:dyDescent="0.25">
      <c r="A37" s="20" t="str">
        <f t="shared" si="0"/>
        <v/>
      </c>
      <c r="B37" s="21"/>
      <c r="C37" s="22"/>
      <c r="D37" s="23"/>
      <c r="E37" s="22"/>
      <c r="F37" s="22"/>
      <c r="G37" s="23"/>
      <c r="H37" s="23"/>
      <c r="I37" s="22"/>
      <c r="J37" s="23"/>
      <c r="K37" s="24"/>
      <c r="L37" s="23"/>
      <c r="M37" s="21"/>
    </row>
    <row r="38" spans="1:13" ht="19.5" customHeight="1" x14ac:dyDescent="0.25">
      <c r="A38" s="1" t="s">
        <v>104</v>
      </c>
      <c r="B38" s="1"/>
      <c r="C38" s="1"/>
      <c r="D38" s="1"/>
      <c r="E38" s="1"/>
      <c r="F38" s="1"/>
      <c r="G38" s="1"/>
      <c r="H38" s="1"/>
      <c r="I38" s="1"/>
      <c r="J38" s="1"/>
      <c r="K38" s="25">
        <f>SUM(K20:K37)</f>
        <v>146</v>
      </c>
      <c r="L38" s="60" t="s">
        <v>105</v>
      </c>
      <c r="M38" s="60"/>
    </row>
    <row r="40" spans="1:13" ht="15.75" customHeight="1" x14ac:dyDescent="0.25">
      <c r="A40" s="26" t="s">
        <v>106</v>
      </c>
      <c r="B40" s="27" t="s">
        <v>42</v>
      </c>
      <c r="D40" s="28" t="s">
        <v>31</v>
      </c>
      <c r="F40" s="29" t="s">
        <v>56</v>
      </c>
      <c r="H40" s="30" t="s">
        <v>62</v>
      </c>
      <c r="J40" s="31" t="s">
        <v>100</v>
      </c>
    </row>
    <row r="42" spans="1:13" ht="19.5" customHeight="1" x14ac:dyDescent="0.25">
      <c r="A42" s="17"/>
      <c r="B42" s="11" t="s">
        <v>107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t="15.75" customHeight="1" x14ac:dyDescent="0.25">
      <c r="A43" s="61" t="s">
        <v>108</v>
      </c>
      <c r="B43" s="61"/>
      <c r="C43" s="61"/>
      <c r="D43" s="61"/>
      <c r="E43" s="61" t="s">
        <v>109</v>
      </c>
      <c r="F43" s="61"/>
      <c r="G43" s="61"/>
      <c r="H43" s="61"/>
      <c r="I43" s="61" t="s">
        <v>110</v>
      </c>
      <c r="J43" s="61"/>
      <c r="K43" s="61"/>
      <c r="L43" s="61"/>
      <c r="M43" s="61"/>
    </row>
    <row r="44" spans="1:13" ht="19.5" customHeight="1" x14ac:dyDescent="0.25">
      <c r="A44" s="62" t="s">
        <v>111</v>
      </c>
      <c r="B44" s="62"/>
      <c r="C44" s="62"/>
      <c r="D44" s="62"/>
      <c r="E44" s="62" t="s">
        <v>112</v>
      </c>
      <c r="F44" s="62"/>
      <c r="G44" s="62"/>
      <c r="H44" s="62"/>
      <c r="I44" s="62" t="s">
        <v>113</v>
      </c>
      <c r="J44" s="62"/>
      <c r="K44" s="62"/>
      <c r="L44" s="62"/>
      <c r="M44" s="62"/>
    </row>
    <row r="45" spans="1:13" ht="18" customHeight="1" x14ac:dyDescent="0.25">
      <c r="A45" s="63" t="s">
        <v>114</v>
      </c>
      <c r="B45" s="63"/>
      <c r="C45" s="63"/>
      <c r="D45" s="63"/>
      <c r="E45" s="63" t="s">
        <v>115</v>
      </c>
      <c r="F45" s="63"/>
      <c r="G45" s="63"/>
      <c r="H45" s="63"/>
      <c r="I45" s="63" t="s">
        <v>116</v>
      </c>
      <c r="J45" s="63"/>
      <c r="K45" s="63"/>
      <c r="L45" s="63"/>
      <c r="M45" s="63"/>
    </row>
    <row r="47" spans="1:13" x14ac:dyDescent="0.25">
      <c r="A47" s="64" t="s">
        <v>117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</row>
    <row r="48" spans="1:13" x14ac:dyDescent="0.25">
      <c r="A48" s="65" t="s">
        <v>10</v>
      </c>
      <c r="B48" s="65"/>
      <c r="C48" s="65" t="s">
        <v>118</v>
      </c>
      <c r="D48" s="65"/>
      <c r="E48" s="65" t="s">
        <v>119</v>
      </c>
      <c r="F48" s="65"/>
      <c r="G48" s="65"/>
      <c r="H48" s="65" t="s">
        <v>120</v>
      </c>
      <c r="I48" s="65"/>
      <c r="J48" s="65"/>
      <c r="K48" s="65"/>
      <c r="L48" s="65"/>
      <c r="M48" s="65"/>
    </row>
    <row r="49" spans="1:13" ht="15.75" customHeight="1" x14ac:dyDescent="0.25">
      <c r="A49" s="66" t="s">
        <v>121</v>
      </c>
      <c r="B49" s="66"/>
      <c r="C49" s="66" t="s">
        <v>122</v>
      </c>
      <c r="D49" s="66"/>
      <c r="E49" s="67" t="s">
        <v>123</v>
      </c>
      <c r="F49" s="67"/>
      <c r="G49" s="67"/>
      <c r="H49" s="67" t="s">
        <v>124</v>
      </c>
      <c r="I49" s="67"/>
      <c r="J49" s="67"/>
      <c r="K49" s="67"/>
      <c r="L49" s="67"/>
      <c r="M49" s="67"/>
    </row>
    <row r="50" spans="1:13" ht="15.75" customHeight="1" x14ac:dyDescent="0.25">
      <c r="A50" s="68" t="s">
        <v>125</v>
      </c>
      <c r="B50" s="68"/>
      <c r="C50" s="68" t="s">
        <v>126</v>
      </c>
      <c r="D50" s="68"/>
      <c r="E50" s="69" t="s">
        <v>123</v>
      </c>
      <c r="F50" s="69"/>
      <c r="G50" s="69"/>
      <c r="H50" s="69" t="s">
        <v>127</v>
      </c>
      <c r="I50" s="69"/>
      <c r="J50" s="69"/>
      <c r="K50" s="69"/>
      <c r="L50" s="69"/>
      <c r="M50" s="69"/>
    </row>
    <row r="51" spans="1:13" ht="15.75" customHeight="1" x14ac:dyDescent="0.25">
      <c r="A51" s="66" t="s">
        <v>11</v>
      </c>
      <c r="B51" s="66"/>
      <c r="C51" s="66" t="s">
        <v>128</v>
      </c>
      <c r="D51" s="66"/>
      <c r="E51" s="67" t="s">
        <v>129</v>
      </c>
      <c r="F51" s="67"/>
      <c r="G51" s="67"/>
      <c r="H51" s="67" t="s">
        <v>130</v>
      </c>
      <c r="I51" s="67"/>
      <c r="J51" s="67"/>
      <c r="K51" s="67"/>
      <c r="L51" s="67"/>
      <c r="M51" s="67"/>
    </row>
    <row r="52" spans="1:13" ht="15.75" customHeight="1" x14ac:dyDescent="0.25">
      <c r="A52" s="68"/>
      <c r="B52" s="68"/>
      <c r="C52" s="68"/>
      <c r="D52" s="68"/>
      <c r="E52" s="69"/>
      <c r="F52" s="69"/>
      <c r="G52" s="69"/>
      <c r="H52" s="69"/>
      <c r="I52" s="69"/>
      <c r="J52" s="69"/>
      <c r="K52" s="69"/>
      <c r="L52" s="69"/>
      <c r="M52" s="69"/>
    </row>
    <row r="54" spans="1:13" x14ac:dyDescent="0.25">
      <c r="A54" s="70" t="s">
        <v>131</v>
      </c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</row>
  </sheetData>
  <mergeCells count="71">
    <mergeCell ref="A54:M54"/>
    <mergeCell ref="A51:B51"/>
    <mergeCell ref="C51:D51"/>
    <mergeCell ref="E51:G51"/>
    <mergeCell ref="H51:M51"/>
    <mergeCell ref="A52:B52"/>
    <mergeCell ref="C52:D52"/>
    <mergeCell ref="E52:G52"/>
    <mergeCell ref="H52:M52"/>
    <mergeCell ref="A49:B49"/>
    <mergeCell ref="C49:D49"/>
    <mergeCell ref="E49:G49"/>
    <mergeCell ref="H49:M49"/>
    <mergeCell ref="A50:B50"/>
    <mergeCell ref="C50:D50"/>
    <mergeCell ref="E50:G50"/>
    <mergeCell ref="H50:M50"/>
    <mergeCell ref="A47:M47"/>
    <mergeCell ref="A48:B48"/>
    <mergeCell ref="C48:D48"/>
    <mergeCell ref="E48:G48"/>
    <mergeCell ref="H48:M48"/>
    <mergeCell ref="A44:D44"/>
    <mergeCell ref="E44:H44"/>
    <mergeCell ref="I44:M44"/>
    <mergeCell ref="A45:D45"/>
    <mergeCell ref="E45:H45"/>
    <mergeCell ref="I45:M45"/>
    <mergeCell ref="A38:J38"/>
    <mergeCell ref="L38:M38"/>
    <mergeCell ref="B42:M42"/>
    <mergeCell ref="A43:D43"/>
    <mergeCell ref="E43:H43"/>
    <mergeCell ref="I43:M43"/>
    <mergeCell ref="A16:C16"/>
    <mergeCell ref="D16:F16"/>
    <mergeCell ref="G16:I16"/>
    <mergeCell ref="J16:M16"/>
    <mergeCell ref="B18:M18"/>
    <mergeCell ref="A12:B12"/>
    <mergeCell ref="C12:F12"/>
    <mergeCell ref="G12:H12"/>
    <mergeCell ref="I12:M12"/>
    <mergeCell ref="A15:C15"/>
    <mergeCell ref="D15:F15"/>
    <mergeCell ref="G15:I15"/>
    <mergeCell ref="J15:M15"/>
    <mergeCell ref="A10:B10"/>
    <mergeCell ref="C10:F10"/>
    <mergeCell ref="G10:H10"/>
    <mergeCell ref="I10:M10"/>
    <mergeCell ref="A11:B11"/>
    <mergeCell ref="C11:F11"/>
    <mergeCell ref="G11:H11"/>
    <mergeCell ref="I11:M11"/>
    <mergeCell ref="A8:B8"/>
    <mergeCell ref="C8:F8"/>
    <mergeCell ref="G8:H8"/>
    <mergeCell ref="I8:M8"/>
    <mergeCell ref="A9:B9"/>
    <mergeCell ref="C9:F9"/>
    <mergeCell ref="G9:H9"/>
    <mergeCell ref="I9:M9"/>
    <mergeCell ref="A2:H3"/>
    <mergeCell ref="I2:M3"/>
    <mergeCell ref="A4:M4"/>
    <mergeCell ref="B6:M6"/>
    <mergeCell ref="A7:B7"/>
    <mergeCell ref="C7:F7"/>
    <mergeCell ref="G7:H7"/>
    <mergeCell ref="I7:M7"/>
  </mergeCells>
  <conditionalFormatting sqref="B20:B37">
    <cfRule type="expression" dxfId="9" priority="2">
      <formula>$B20="Start"</formula>
    </cfRule>
    <cfRule type="expression" dxfId="8" priority="3">
      <formula>$B20="Aktivität"</formula>
    </cfRule>
    <cfRule type="expression" dxfId="7" priority="4">
      <formula>$B20="Prüfung"</formula>
    </cfRule>
    <cfRule type="expression" dxfId="6" priority="5">
      <formula>$B20="Entscheidung"</formula>
    </cfRule>
    <cfRule type="expression" dxfId="5" priority="6">
      <formula>$B20="Ende"</formula>
    </cfRule>
  </conditionalFormatting>
  <conditionalFormatting sqref="K20:K37">
    <cfRule type="dataBar" priority="10">
      <dataBar>
        <cfvo type="num" val="0"/>
        <cfvo type="num" val="60"/>
        <color rgb="FF8F3247"/>
      </dataBar>
      <extLst>
        <ext xmlns:x14="http://schemas.microsoft.com/office/spreadsheetml/2009/9/main" uri="{B025F937-C7B1-47D3-B67F-A62EFF666E3E}">
          <x14:id>{515B327A-A761-4534-BB76-14C0DC7C43BD}</x14:id>
        </ext>
      </extLst>
    </cfRule>
  </conditionalFormatting>
  <conditionalFormatting sqref="M20:M37">
    <cfRule type="expression" dxfId="4" priority="7">
      <formula>$M20="Freigegeben"</formula>
    </cfRule>
    <cfRule type="expression" dxfId="3" priority="8">
      <formula>$M20="In Prüfung"</formula>
    </cfRule>
    <cfRule type="expression" dxfId="2" priority="9">
      <formula>$M20="Entwurf"</formula>
    </cfRule>
  </conditionalFormatting>
  <dataValidations count="4">
    <dataValidation type="list" allowBlank="1" sqref="B20:B37" xr:uid="{00000000-0002-0000-0000-000000000000}">
      <formula1>Typ_Liste</formula1>
      <formula2>0</formula2>
    </dataValidation>
    <dataValidation type="list" allowBlank="1" sqref="E20:F37" xr:uid="{00000000-0002-0000-0000-000001000000}">
      <formula1>Rollen_Liste</formula1>
      <formula2>0</formula2>
    </dataValidation>
    <dataValidation type="list" allowBlank="1" sqref="I20:I37" xr:uid="{00000000-0002-0000-0000-000003000000}">
      <formula1>System_Liste</formula1>
      <formula2>0</formula2>
    </dataValidation>
    <dataValidation type="list" allowBlank="1" sqref="M20:M37" xr:uid="{00000000-0002-0000-0000-000004000000}">
      <formula1>Status_Liste</formula1>
      <formula2>0</formula2>
    </dataValidation>
  </dataValidations>
  <pageMargins left="0.3" right="0.3" top="0.4" bottom="0.4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5B327A-A761-4534-BB76-14C0DC7C43BD}">
            <x14:dataBar axisPosition="none">
              <x14:cfvo type="num">
                <xm:f>0</xm:f>
              </x14:cfvo>
              <x14:cfvo type="num">
                <xm:f>60</xm:f>
              </x14:cfvo>
              <x14:negativeFillColor rgb="FF8F3247"/>
            </x14:dataBar>
          </x14:cfRule>
          <xm:sqref>K20:K37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E2536"/>
    <pageSetUpPr fitToPage="1"/>
  </sheetPr>
  <dimension ref="A1:J24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5" width="26" customWidth="1"/>
    <col min="6" max="6" width="3" customWidth="1"/>
    <col min="7" max="7" width="30" customWidth="1"/>
    <col min="8" max="10" width="16" customWidth="1"/>
  </cols>
  <sheetData>
    <row r="1" spans="1:10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</row>
    <row r="3" spans="1:10" ht="19.5" x14ac:dyDescent="0.25">
      <c r="B3" s="71" t="s">
        <v>132</v>
      </c>
      <c r="C3" s="71"/>
      <c r="D3" s="71"/>
      <c r="E3" s="71"/>
    </row>
    <row r="4" spans="1:10" ht="15.75" customHeight="1" x14ac:dyDescent="0.25">
      <c r="B4" s="72" t="s">
        <v>133</v>
      </c>
      <c r="C4" s="72"/>
      <c r="D4" s="72"/>
      <c r="E4" s="72"/>
    </row>
    <row r="6" spans="1:10" x14ac:dyDescent="0.25">
      <c r="B6" s="73" t="s">
        <v>134</v>
      </c>
      <c r="C6" s="73"/>
      <c r="G6" s="33" t="s">
        <v>135</v>
      </c>
    </row>
    <row r="7" spans="1:10" x14ac:dyDescent="0.25">
      <c r="B7" s="34" t="s">
        <v>136</v>
      </c>
      <c r="C7" s="35">
        <v>2026</v>
      </c>
      <c r="G7" s="36" t="s">
        <v>137</v>
      </c>
    </row>
    <row r="8" spans="1:10" x14ac:dyDescent="0.25">
      <c r="B8" s="34" t="s">
        <v>138</v>
      </c>
      <c r="C8" s="37" t="s">
        <v>139</v>
      </c>
      <c r="G8" s="16" t="s">
        <v>140</v>
      </c>
    </row>
    <row r="9" spans="1:10" x14ac:dyDescent="0.25">
      <c r="G9" s="36" t="s">
        <v>141</v>
      </c>
    </row>
    <row r="10" spans="1:10" x14ac:dyDescent="0.25">
      <c r="B10" s="38" t="s">
        <v>30</v>
      </c>
      <c r="C10" s="38" t="s">
        <v>142</v>
      </c>
      <c r="D10" s="38" t="s">
        <v>37</v>
      </c>
      <c r="E10" s="38" t="s">
        <v>41</v>
      </c>
      <c r="G10" s="16" t="s">
        <v>143</v>
      </c>
    </row>
    <row r="11" spans="1:10" x14ac:dyDescent="0.25">
      <c r="B11" s="39" t="s">
        <v>42</v>
      </c>
      <c r="C11" s="39" t="s">
        <v>45</v>
      </c>
      <c r="D11" s="39" t="s">
        <v>49</v>
      </c>
      <c r="E11" s="39" t="s">
        <v>50</v>
      </c>
      <c r="G11" s="36" t="s">
        <v>144</v>
      </c>
    </row>
    <row r="12" spans="1:10" x14ac:dyDescent="0.25">
      <c r="B12" s="40" t="s">
        <v>31</v>
      </c>
      <c r="C12" s="40" t="s">
        <v>59</v>
      </c>
      <c r="D12" s="40" t="s">
        <v>54</v>
      </c>
      <c r="E12" s="40" t="s">
        <v>88</v>
      </c>
      <c r="G12" s="16" t="s">
        <v>145</v>
      </c>
    </row>
    <row r="13" spans="1:10" x14ac:dyDescent="0.25">
      <c r="B13" s="39" t="s">
        <v>56</v>
      </c>
      <c r="C13" s="39" t="s">
        <v>77</v>
      </c>
      <c r="D13" s="39" t="s">
        <v>80</v>
      </c>
      <c r="E13" s="39" t="s">
        <v>146</v>
      </c>
    </row>
    <row r="14" spans="1:10" x14ac:dyDescent="0.25">
      <c r="B14" s="40" t="s">
        <v>62</v>
      </c>
      <c r="C14" s="40" t="s">
        <v>78</v>
      </c>
      <c r="D14" s="40" t="s">
        <v>74</v>
      </c>
    </row>
    <row r="15" spans="1:10" x14ac:dyDescent="0.25">
      <c r="B15" s="39" t="s">
        <v>100</v>
      </c>
      <c r="C15" s="39" t="s">
        <v>84</v>
      </c>
      <c r="D15" s="39" t="s">
        <v>86</v>
      </c>
      <c r="G15" s="33" t="s">
        <v>147</v>
      </c>
    </row>
    <row r="16" spans="1:10" x14ac:dyDescent="0.25">
      <c r="C16" s="40" t="s">
        <v>148</v>
      </c>
      <c r="D16" s="40" t="s">
        <v>149</v>
      </c>
      <c r="G16" s="18" t="s">
        <v>150</v>
      </c>
    </row>
    <row r="17" spans="3:10" x14ac:dyDescent="0.25">
      <c r="C17" s="39" t="s">
        <v>151</v>
      </c>
      <c r="D17" s="39" t="s">
        <v>152</v>
      </c>
      <c r="G17" s="41" t="s">
        <v>153</v>
      </c>
    </row>
    <row r="18" spans="3:10" x14ac:dyDescent="0.25">
      <c r="C18" s="40" t="s">
        <v>154</v>
      </c>
      <c r="D18" s="40" t="s">
        <v>46</v>
      </c>
    </row>
    <row r="19" spans="3:10" x14ac:dyDescent="0.25">
      <c r="G19" s="33" t="s">
        <v>155</v>
      </c>
    </row>
    <row r="20" spans="3:10" x14ac:dyDescent="0.25">
      <c r="G20" s="42" t="s">
        <v>156</v>
      </c>
      <c r="H20" s="12" t="s">
        <v>157</v>
      </c>
      <c r="I20" s="12"/>
      <c r="J20" s="12"/>
    </row>
    <row r="21" spans="3:10" x14ac:dyDescent="0.25">
      <c r="G21" s="43" t="s">
        <v>158</v>
      </c>
      <c r="H21" s="12" t="s">
        <v>159</v>
      </c>
      <c r="I21" s="12"/>
      <c r="J21" s="12"/>
    </row>
    <row r="22" spans="3:10" x14ac:dyDescent="0.25">
      <c r="G22" s="44" t="s">
        <v>160</v>
      </c>
      <c r="H22" s="12" t="s">
        <v>161</v>
      </c>
      <c r="I22" s="12"/>
      <c r="J22" s="12"/>
    </row>
    <row r="23" spans="3:10" x14ac:dyDescent="0.25">
      <c r="G23" s="45" t="s">
        <v>162</v>
      </c>
      <c r="H23" s="12" t="s">
        <v>163</v>
      </c>
      <c r="I23" s="12"/>
      <c r="J23" s="12"/>
    </row>
    <row r="24" spans="3:10" x14ac:dyDescent="0.25">
      <c r="G24" s="46" t="s">
        <v>164</v>
      </c>
      <c r="H24" s="12" t="s">
        <v>165</v>
      </c>
      <c r="I24" s="12"/>
      <c r="J24" s="12"/>
    </row>
  </sheetData>
  <mergeCells count="8">
    <mergeCell ref="H22:J22"/>
    <mergeCell ref="H23:J23"/>
    <mergeCell ref="H24:J24"/>
    <mergeCell ref="B3:E3"/>
    <mergeCell ref="B4:E4"/>
    <mergeCell ref="B6:C6"/>
    <mergeCell ref="H20:J20"/>
    <mergeCell ref="H21:J21"/>
  </mergeCells>
  <pageMargins left="0.3" right="0.3" top="0.4" bottom="0.4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E2536"/>
    <pageSetUpPr fitToPage="1"/>
  </sheetPr>
  <dimension ref="A1:K26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2" width="22" customWidth="1"/>
    <col min="3" max="5" width="13" customWidth="1"/>
    <col min="6" max="6" width="3" customWidth="1"/>
    <col min="7" max="7" width="22" customWidth="1"/>
    <col min="8" max="10" width="13" customWidth="1"/>
    <col min="11" max="11" width="2.42578125" customWidth="1"/>
  </cols>
  <sheetData>
    <row r="1" spans="1:11" ht="6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</row>
    <row r="3" spans="1:11" ht="21" x14ac:dyDescent="0.25">
      <c r="B3" s="74" t="s">
        <v>166</v>
      </c>
      <c r="C3" s="74"/>
      <c r="D3" s="74"/>
      <c r="E3" s="74"/>
      <c r="F3" s="74"/>
      <c r="G3" s="74"/>
      <c r="H3" s="74"/>
      <c r="I3" s="74"/>
      <c r="J3" s="74"/>
    </row>
    <row r="4" spans="1:11" ht="15.75" customHeight="1" x14ac:dyDescent="0.25">
      <c r="B4" s="12" t="str">
        <f>"Automatische Auswertung des Prozesses „"&amp;Prozess_Name&amp;"“   ·   Wirtschaftsjahr "&amp;Jahr</f>
        <v>Automatische Auswertung des Prozesses „Bearbeitung einer eingehenden Anfrage“   ·   Wirtschaftsjahr 2026</v>
      </c>
      <c r="C4" s="12"/>
      <c r="D4" s="12"/>
      <c r="E4" s="12"/>
      <c r="F4" s="12"/>
      <c r="G4" s="12"/>
      <c r="H4" s="12"/>
      <c r="I4" s="12"/>
      <c r="J4" s="12"/>
    </row>
    <row r="6" spans="1:11" ht="18" customHeight="1" x14ac:dyDescent="0.25">
      <c r="B6" s="6" t="s">
        <v>25</v>
      </c>
      <c r="C6" s="6"/>
      <c r="D6" s="6" t="s">
        <v>26</v>
      </c>
      <c r="E6" s="6"/>
      <c r="G6" s="6" t="s">
        <v>167</v>
      </c>
      <c r="H6" s="6"/>
      <c r="I6" s="5" t="s">
        <v>168</v>
      </c>
      <c r="J6" s="5"/>
    </row>
    <row r="7" spans="1:11" ht="24" customHeight="1" x14ac:dyDescent="0.25">
      <c r="B7" s="75">
        <f>SUMPRODUCT(--(P_Aktivitaet&lt;&gt;""))</f>
        <v>12</v>
      </c>
      <c r="C7" s="75"/>
      <c r="D7" s="75">
        <f>COUNTIF(P_Typ,"Entscheidung")</f>
        <v>2</v>
      </c>
      <c r="E7" s="75"/>
      <c r="G7" s="75">
        <f>COUNTIF(P_Typ,"Prüfung")</f>
        <v>2</v>
      </c>
      <c r="H7" s="75"/>
      <c r="I7" s="76">
        <f>SUM(P_Dauer)</f>
        <v>146</v>
      </c>
      <c r="J7" s="76"/>
    </row>
    <row r="8" spans="1:11" ht="6" customHeight="1" x14ac:dyDescent="0.25"/>
    <row r="10" spans="1:11" x14ac:dyDescent="0.25">
      <c r="B10" s="73" t="s">
        <v>169</v>
      </c>
      <c r="C10" s="73"/>
      <c r="D10" s="73"/>
      <c r="E10" s="73"/>
      <c r="G10" s="73" t="s">
        <v>170</v>
      </c>
      <c r="H10" s="73"/>
      <c r="I10" s="73"/>
      <c r="J10" s="73"/>
    </row>
    <row r="11" spans="1:11" x14ac:dyDescent="0.25">
      <c r="B11" s="32" t="s">
        <v>30</v>
      </c>
      <c r="C11" s="32" t="s">
        <v>171</v>
      </c>
      <c r="D11" s="32" t="s">
        <v>172</v>
      </c>
      <c r="E11" s="32" t="s">
        <v>173</v>
      </c>
      <c r="G11" s="32" t="s">
        <v>174</v>
      </c>
      <c r="H11" s="32" t="s">
        <v>175</v>
      </c>
      <c r="I11" s="32" t="s">
        <v>173</v>
      </c>
      <c r="J11" s="32" t="s">
        <v>172</v>
      </c>
    </row>
    <row r="12" spans="1:11" x14ac:dyDescent="0.25">
      <c r="B12" s="42" t="s">
        <v>42</v>
      </c>
      <c r="C12" s="47">
        <f>COUNTIF(P_Typ,"Start")</f>
        <v>1</v>
      </c>
      <c r="D12" s="48">
        <f>IFERROR(COUNTIF(P_Typ,"Start")/SUMPRODUCT(--(P_Aktivitaet&lt;&gt;"")),0)</f>
        <v>8.3333333333333329E-2</v>
      </c>
      <c r="E12" s="47">
        <f>SUMIF(P_Typ,"Start",P_Dauer)</f>
        <v>5</v>
      </c>
      <c r="G12" s="49" t="s">
        <v>45</v>
      </c>
      <c r="H12" s="50">
        <f t="shared" ref="H12:H19" si="0">COUNTIF(P_Verantw,G12)</f>
        <v>8</v>
      </c>
      <c r="I12" s="50">
        <f t="shared" ref="I12:I19" si="1">SUMIF(P_Verantw,G12,P_Dauer)</f>
        <v>61</v>
      </c>
      <c r="J12" s="51">
        <f t="shared" ref="J12:J19" si="2">IFERROR(SUMIF(P_Verantw,G12,P_Dauer)/SUM(P_Dauer),0)</f>
        <v>0.4178082191780822</v>
      </c>
    </row>
    <row r="13" spans="1:11" x14ac:dyDescent="0.25">
      <c r="B13" s="43" t="s">
        <v>31</v>
      </c>
      <c r="C13" s="47">
        <f>COUNTIF(P_Typ,"Aktivität")</f>
        <v>6</v>
      </c>
      <c r="D13" s="48">
        <f>IFERROR(COUNTIF(P_Typ,"Aktivität")/SUMPRODUCT(--(P_Aktivitaet&lt;&gt;"")),0)</f>
        <v>0.5</v>
      </c>
      <c r="E13" s="47">
        <f>SUMIF(P_Typ,"Aktivität",P_Dauer)</f>
        <v>108</v>
      </c>
      <c r="G13" s="52" t="s">
        <v>59</v>
      </c>
      <c r="H13" s="53">
        <f t="shared" si="0"/>
        <v>3</v>
      </c>
      <c r="I13" s="53">
        <f t="shared" si="1"/>
        <v>25</v>
      </c>
      <c r="J13" s="54">
        <f t="shared" si="2"/>
        <v>0.17123287671232876</v>
      </c>
    </row>
    <row r="14" spans="1:11" x14ac:dyDescent="0.25">
      <c r="B14" s="44" t="s">
        <v>56</v>
      </c>
      <c r="C14" s="47">
        <f>COUNTIF(P_Typ,"Prüfung")</f>
        <v>2</v>
      </c>
      <c r="D14" s="48">
        <f>IFERROR(COUNTIF(P_Typ,"Prüfung")/SUMPRODUCT(--(P_Aktivitaet&lt;&gt;"")),0)</f>
        <v>0.16666666666666666</v>
      </c>
      <c r="E14" s="47">
        <f>SUMIF(P_Typ,"Prüfung",P_Dauer)</f>
        <v>23</v>
      </c>
      <c r="G14" s="49" t="s">
        <v>77</v>
      </c>
      <c r="H14" s="50">
        <f t="shared" si="0"/>
        <v>1</v>
      </c>
      <c r="I14" s="50">
        <f t="shared" si="1"/>
        <v>60</v>
      </c>
      <c r="J14" s="51">
        <f t="shared" si="2"/>
        <v>0.41095890410958902</v>
      </c>
    </row>
    <row r="15" spans="1:11" x14ac:dyDescent="0.25">
      <c r="B15" s="45" t="s">
        <v>62</v>
      </c>
      <c r="C15" s="47">
        <f>COUNTIF(P_Typ,"Entscheidung")</f>
        <v>2</v>
      </c>
      <c r="D15" s="48">
        <f>IFERROR(COUNTIF(P_Typ,"Entscheidung")/SUMPRODUCT(--(P_Aktivitaet&lt;&gt;"")),0)</f>
        <v>0.16666666666666666</v>
      </c>
      <c r="E15" s="47">
        <f>SUMIF(P_Typ,"Entscheidung",P_Dauer)</f>
        <v>8</v>
      </c>
      <c r="G15" s="52" t="s">
        <v>78</v>
      </c>
      <c r="H15" s="53">
        <f t="shared" si="0"/>
        <v>0</v>
      </c>
      <c r="I15" s="53">
        <f t="shared" si="1"/>
        <v>0</v>
      </c>
      <c r="J15" s="54">
        <f t="shared" si="2"/>
        <v>0</v>
      </c>
    </row>
    <row r="16" spans="1:11" x14ac:dyDescent="0.25">
      <c r="B16" s="46" t="s">
        <v>100</v>
      </c>
      <c r="C16" s="47">
        <f>COUNTIF(P_Typ,"Ende")</f>
        <v>1</v>
      </c>
      <c r="D16" s="48">
        <f>IFERROR(COUNTIF(P_Typ,"Ende")/SUMPRODUCT(--(P_Aktivitaet&lt;&gt;"")),0)</f>
        <v>8.3333333333333329E-2</v>
      </c>
      <c r="E16" s="47">
        <f>SUMIF(P_Typ,"Ende",P_Dauer)</f>
        <v>2</v>
      </c>
      <c r="G16" s="49" t="s">
        <v>84</v>
      </c>
      <c r="H16" s="50">
        <f t="shared" si="0"/>
        <v>0</v>
      </c>
      <c r="I16" s="50">
        <f t="shared" si="1"/>
        <v>0</v>
      </c>
      <c r="J16" s="51">
        <f t="shared" si="2"/>
        <v>0</v>
      </c>
    </row>
    <row r="17" spans="2:10" x14ac:dyDescent="0.25">
      <c r="B17" s="55" t="s">
        <v>176</v>
      </c>
      <c r="C17" s="56">
        <f>SUM(C12:C16)</f>
        <v>12</v>
      </c>
      <c r="D17" s="57">
        <f>IFERROR(SUM(C12:C16)/SUMPRODUCT(--(P_Aktivitaet&lt;&gt;"")),0)</f>
        <v>1</v>
      </c>
      <c r="E17" s="56">
        <f>SUM(E12:E16)</f>
        <v>146</v>
      </c>
      <c r="G17" s="52" t="s">
        <v>148</v>
      </c>
      <c r="H17" s="53">
        <f t="shared" si="0"/>
        <v>0</v>
      </c>
      <c r="I17" s="53">
        <f t="shared" si="1"/>
        <v>0</v>
      </c>
      <c r="J17" s="54">
        <f t="shared" si="2"/>
        <v>0</v>
      </c>
    </row>
    <row r="18" spans="2:10" x14ac:dyDescent="0.25">
      <c r="G18" s="49" t="s">
        <v>151</v>
      </c>
      <c r="H18" s="50">
        <f t="shared" si="0"/>
        <v>0</v>
      </c>
      <c r="I18" s="50">
        <f t="shared" si="1"/>
        <v>0</v>
      </c>
      <c r="J18" s="51">
        <f t="shared" si="2"/>
        <v>0</v>
      </c>
    </row>
    <row r="19" spans="2:10" x14ac:dyDescent="0.25">
      <c r="G19" s="52" t="s">
        <v>154</v>
      </c>
      <c r="H19" s="53">
        <f t="shared" si="0"/>
        <v>0</v>
      </c>
      <c r="I19" s="53">
        <f t="shared" si="1"/>
        <v>0</v>
      </c>
      <c r="J19" s="54">
        <f t="shared" si="2"/>
        <v>0</v>
      </c>
    </row>
    <row r="20" spans="2:10" x14ac:dyDescent="0.25">
      <c r="G20" s="55" t="s">
        <v>176</v>
      </c>
      <c r="H20" s="56">
        <f>SUM(H12:H19)</f>
        <v>12</v>
      </c>
      <c r="I20" s="56">
        <f>SUM(I12:I19)</f>
        <v>146</v>
      </c>
      <c r="J20" s="57">
        <f>IFERROR(SUM(I12:I19)/SUM(P_Dauer),0)</f>
        <v>1</v>
      </c>
    </row>
    <row r="22" spans="2:10" x14ac:dyDescent="0.25">
      <c r="B22" s="73" t="s">
        <v>177</v>
      </c>
      <c r="C22" s="73"/>
      <c r="D22" s="73"/>
      <c r="E22" s="73"/>
      <c r="F22" s="73"/>
      <c r="G22" s="73"/>
      <c r="H22" s="73"/>
      <c r="I22" s="73"/>
      <c r="J22" s="73"/>
    </row>
    <row r="23" spans="2:10" x14ac:dyDescent="0.25">
      <c r="B23" s="77" t="s">
        <v>178</v>
      </c>
      <c r="C23" s="77"/>
      <c r="D23" s="77"/>
      <c r="E23" s="77"/>
      <c r="F23" s="77"/>
      <c r="G23" s="77"/>
      <c r="H23" s="58">
        <f>SUMPRODUCT((P_Aktivitaet&lt;&gt;"")*(P_Verantw=""))</f>
        <v>0</v>
      </c>
      <c r="I23" s="78" t="str">
        <f>IF(H23=0,"OK","PRÜFEN")</f>
        <v>OK</v>
      </c>
      <c r="J23" s="78"/>
    </row>
    <row r="24" spans="2:10" x14ac:dyDescent="0.25">
      <c r="B24" s="79" t="s">
        <v>179</v>
      </c>
      <c r="C24" s="79"/>
      <c r="D24" s="79"/>
      <c r="E24" s="79"/>
      <c r="F24" s="79"/>
      <c r="G24" s="79"/>
      <c r="H24" s="59">
        <f>SUMPRODUCT((P_Aktivitaet&lt;&gt;"")*(P_Output=""))</f>
        <v>0</v>
      </c>
      <c r="I24" s="80" t="str">
        <f>IF(H24=0,"OK","PRÜFEN")</f>
        <v>OK</v>
      </c>
      <c r="J24" s="80"/>
    </row>
    <row r="25" spans="2:10" x14ac:dyDescent="0.25">
      <c r="B25" s="77" t="s">
        <v>180</v>
      </c>
      <c r="C25" s="77"/>
      <c r="D25" s="77"/>
      <c r="E25" s="77"/>
      <c r="F25" s="77"/>
      <c r="G25" s="77"/>
      <c r="H25" s="58">
        <f>SUMPRODUCT((P_Typ="Entscheidung")*(P_Krit=""))</f>
        <v>0</v>
      </c>
      <c r="I25" s="78" t="str">
        <f>IF(H25=0,"OK","PRÜFEN")</f>
        <v>OK</v>
      </c>
      <c r="J25" s="78"/>
    </row>
    <row r="26" spans="2:10" x14ac:dyDescent="0.25">
      <c r="B26" s="79" t="s">
        <v>181</v>
      </c>
      <c r="C26" s="79"/>
      <c r="D26" s="79"/>
      <c r="E26" s="79"/>
      <c r="F26" s="79"/>
      <c r="G26" s="79"/>
      <c r="H26" s="59">
        <f>SUMPRODUCT((P_Aktivitaet&lt;&gt;"")*(P_Dauer=""))</f>
        <v>0</v>
      </c>
      <c r="I26" s="80" t="str">
        <f>IF(H26=0,"OK","PRÜFEN")</f>
        <v>OK</v>
      </c>
      <c r="J26" s="80"/>
    </row>
  </sheetData>
  <mergeCells count="21">
    <mergeCell ref="B25:G25"/>
    <mergeCell ref="I25:J25"/>
    <mergeCell ref="B26:G26"/>
    <mergeCell ref="I26:J26"/>
    <mergeCell ref="B22:J22"/>
    <mergeCell ref="B23:G23"/>
    <mergeCell ref="I23:J23"/>
    <mergeCell ref="B24:G24"/>
    <mergeCell ref="I24:J24"/>
    <mergeCell ref="B7:C7"/>
    <mergeCell ref="D7:E7"/>
    <mergeCell ref="G7:H7"/>
    <mergeCell ref="I7:J7"/>
    <mergeCell ref="B10:E10"/>
    <mergeCell ref="G10:J10"/>
    <mergeCell ref="B3:J3"/>
    <mergeCell ref="B4:J4"/>
    <mergeCell ref="B6:C6"/>
    <mergeCell ref="D6:E6"/>
    <mergeCell ref="G6:H6"/>
    <mergeCell ref="I6:J6"/>
  </mergeCells>
  <conditionalFormatting sqref="I23:J26">
    <cfRule type="cellIs" dxfId="1" priority="2" operator="equal">
      <formula>"OK"</formula>
    </cfRule>
    <cfRule type="cellIs" dxfId="0" priority="3" operator="equal">
      <formula>"PRÜFEN"</formula>
    </cfRule>
  </conditionalFormatting>
  <pageMargins left="0.3" right="0.3" top="0.4" bottom="0.4" header="0.511811023622047" footer="0.511811023622047"/>
  <pageSetup paperSize="9" fitToHeight="0" orientation="landscape" horizontalDpi="300" verticalDpi="300"/>
  <rowBreaks count="1" manualBreakCount="1">
    <brk id="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17</vt:i4>
      </vt:variant>
    </vt:vector>
  </HeadingPairs>
  <TitlesOfParts>
    <vt:vector size="20" baseType="lpstr">
      <vt:lpstr>Prozessbeschreibung</vt:lpstr>
      <vt:lpstr>Einstellungen</vt:lpstr>
      <vt:lpstr>Auswertung</vt:lpstr>
      <vt:lpstr>Prozessbeschreibung!Druckbereich</vt:lpstr>
      <vt:lpstr>Prozessbeschreibung!Drucktitel</vt:lpstr>
      <vt:lpstr>Gueltig_ab</vt:lpstr>
      <vt:lpstr>Jahr</vt:lpstr>
      <vt:lpstr>P_Aktivitaet</vt:lpstr>
      <vt:lpstr>P_Dauer</vt:lpstr>
      <vt:lpstr>P_Krit</vt:lpstr>
      <vt:lpstr>P_Output</vt:lpstr>
      <vt:lpstr>P_Typ</vt:lpstr>
      <vt:lpstr>P_Verantw</vt:lpstr>
      <vt:lpstr>Prozess_Name</vt:lpstr>
      <vt:lpstr>Prozess_Owner</vt:lpstr>
      <vt:lpstr>Prozess_Version</vt:lpstr>
      <vt:lpstr>Rollen_Liste</vt:lpstr>
      <vt:lpstr>Status_Liste</vt:lpstr>
      <vt:lpstr>System_Liste</vt:lpstr>
      <vt:lpstr>Typ_Liste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2026-08-14T08:09:37Z</dcterms:created>
  <dcterms:modified xsi:type="dcterms:W3CDTF">2026-08-14T08:17:41Z</dcterms:modified>
  <dc:language>en-US</dc:language>
</cp:coreProperties>
</file>