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FA5DB3A-5015-46B8-AEEF-9E987E786864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Bestellung" sheetId="1" r:id="rId1"/>
    <sheet name="Stammdaten" sheetId="2" r:id="rId2"/>
  </sheets>
  <definedNames>
    <definedName name="Artikel_Nr">Stammdaten!$A$8:$A$22</definedName>
    <definedName name="Artikel_Tabelle">Stammdaten!$A$8:$F$22</definedName>
    <definedName name="BestellStatus_Liste">Stammdaten!$E$34:$E$38</definedName>
    <definedName name="_xlnm.Print_Area" localSheetId="0">Bestellung!$A$1:$K$57</definedName>
    <definedName name="_xlnm.Print_Area" localSheetId="1">Stammdaten!$A$1:$H$59</definedName>
    <definedName name="_xlnm.Print_Titles" localSheetId="0">Bestellung!$24:$24</definedName>
    <definedName name="Einheiten_Liste">Stammdaten!$A$34:$A$48</definedName>
    <definedName name="Lieferant_Namen">Stammdaten!$A$26:$A$30</definedName>
    <definedName name="Lieferant_Tabelle">Stammdaten!$A$26:$H$30</definedName>
    <definedName name="Lieferbed_Liste">Stammdaten!$H$34:$H$37</definedName>
    <definedName name="MB_Netto">Bestellung!$Q$25:$Q$44</definedName>
    <definedName name="MB_Rate">Bestellung!$P$25:$P$44</definedName>
    <definedName name="MwSt_Liste">Stammdaten!$C$34:$C$36</definedName>
    <definedName name="PosStatus_Liste">Stammdaten!$D$34:$D$38</definedName>
    <definedName name="Warengruppen_Liste">Stammdaten!$F$34:$F$41</definedName>
    <definedName name="Wirtschaftsjahr">Stammdaten!$L$2</definedName>
    <definedName name="Zahlung_Liste">Stammdaten!$G$34:$G$37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4" i="1" l="1"/>
  <c r="Q44" i="1" s="1"/>
  <c r="H44" i="1"/>
  <c r="P44" i="1" s="1"/>
  <c r="F44" i="1"/>
  <c r="E44" i="1"/>
  <c r="C44" i="1"/>
  <c r="A44" i="1"/>
  <c r="I43" i="1"/>
  <c r="Q43" i="1" s="1"/>
  <c r="H43" i="1"/>
  <c r="P43" i="1" s="1"/>
  <c r="F43" i="1"/>
  <c r="E43" i="1"/>
  <c r="C43" i="1"/>
  <c r="A43" i="1"/>
  <c r="Q42" i="1"/>
  <c r="P42" i="1"/>
  <c r="I42" i="1"/>
  <c r="H42" i="1"/>
  <c r="F42" i="1"/>
  <c r="E42" i="1"/>
  <c r="C42" i="1"/>
  <c r="A42" i="1"/>
  <c r="Q41" i="1"/>
  <c r="I41" i="1"/>
  <c r="H41" i="1"/>
  <c r="P41" i="1" s="1"/>
  <c r="F41" i="1"/>
  <c r="E41" i="1"/>
  <c r="C41" i="1"/>
  <c r="A41" i="1"/>
  <c r="I40" i="1"/>
  <c r="Q40" i="1" s="1"/>
  <c r="H40" i="1"/>
  <c r="P40" i="1" s="1"/>
  <c r="F40" i="1"/>
  <c r="E40" i="1"/>
  <c r="C40" i="1"/>
  <c r="A40" i="1"/>
  <c r="Q39" i="1"/>
  <c r="P39" i="1"/>
  <c r="I39" i="1"/>
  <c r="H39" i="1"/>
  <c r="F39" i="1"/>
  <c r="E39" i="1"/>
  <c r="C39" i="1"/>
  <c r="A39" i="1"/>
  <c r="I38" i="1"/>
  <c r="Q38" i="1" s="1"/>
  <c r="H38" i="1"/>
  <c r="P38" i="1" s="1"/>
  <c r="F38" i="1"/>
  <c r="E38" i="1"/>
  <c r="C38" i="1"/>
  <c r="A38" i="1"/>
  <c r="Q37" i="1"/>
  <c r="P37" i="1"/>
  <c r="I37" i="1"/>
  <c r="H37" i="1"/>
  <c r="F37" i="1"/>
  <c r="E37" i="1"/>
  <c r="C37" i="1"/>
  <c r="A37" i="1"/>
  <c r="Q36" i="1"/>
  <c r="I36" i="1"/>
  <c r="H36" i="1"/>
  <c r="P36" i="1" s="1"/>
  <c r="F36" i="1"/>
  <c r="E36" i="1"/>
  <c r="C36" i="1"/>
  <c r="A36" i="1"/>
  <c r="I35" i="1"/>
  <c r="Q35" i="1" s="1"/>
  <c r="H35" i="1"/>
  <c r="P35" i="1" s="1"/>
  <c r="F35" i="1"/>
  <c r="E35" i="1"/>
  <c r="C35" i="1"/>
  <c r="A35" i="1"/>
  <c r="Q34" i="1"/>
  <c r="P34" i="1"/>
  <c r="I34" i="1"/>
  <c r="H34" i="1"/>
  <c r="F34" i="1"/>
  <c r="E34" i="1"/>
  <c r="C34" i="1"/>
  <c r="A34" i="1"/>
  <c r="I33" i="1"/>
  <c r="Q33" i="1" s="1"/>
  <c r="H33" i="1"/>
  <c r="P33" i="1" s="1"/>
  <c r="F33" i="1"/>
  <c r="E33" i="1"/>
  <c r="C33" i="1"/>
  <c r="A33" i="1"/>
  <c r="Q32" i="1"/>
  <c r="P32" i="1"/>
  <c r="I32" i="1"/>
  <c r="H32" i="1"/>
  <c r="F32" i="1"/>
  <c r="E32" i="1"/>
  <c r="C32" i="1"/>
  <c r="A32" i="1"/>
  <c r="H31" i="1"/>
  <c r="P31" i="1" s="1"/>
  <c r="F31" i="1"/>
  <c r="I31" i="1" s="1"/>
  <c r="Q31" i="1" s="1"/>
  <c r="E31" i="1"/>
  <c r="C31" i="1"/>
  <c r="A31" i="1"/>
  <c r="H30" i="1"/>
  <c r="P30" i="1" s="1"/>
  <c r="F30" i="1"/>
  <c r="I30" i="1" s="1"/>
  <c r="Q30" i="1" s="1"/>
  <c r="E30" i="1"/>
  <c r="C30" i="1"/>
  <c r="A30" i="1"/>
  <c r="H29" i="1"/>
  <c r="P29" i="1" s="1"/>
  <c r="F29" i="1"/>
  <c r="I29" i="1" s="1"/>
  <c r="Q29" i="1" s="1"/>
  <c r="E29" i="1"/>
  <c r="C29" i="1"/>
  <c r="A29" i="1"/>
  <c r="P28" i="1"/>
  <c r="H28" i="1"/>
  <c r="F28" i="1"/>
  <c r="I28" i="1" s="1"/>
  <c r="Q28" i="1" s="1"/>
  <c r="E28" i="1"/>
  <c r="C28" i="1"/>
  <c r="A28" i="1"/>
  <c r="P27" i="1"/>
  <c r="I27" i="1"/>
  <c r="Q27" i="1" s="1"/>
  <c r="H27" i="1"/>
  <c r="F27" i="1"/>
  <c r="E27" i="1"/>
  <c r="C27" i="1"/>
  <c r="A27" i="1"/>
  <c r="H26" i="1"/>
  <c r="P26" i="1" s="1"/>
  <c r="F26" i="1"/>
  <c r="I26" i="1" s="1"/>
  <c r="Q26" i="1" s="1"/>
  <c r="E26" i="1"/>
  <c r="C26" i="1"/>
  <c r="A26" i="1"/>
  <c r="P25" i="1"/>
  <c r="H25" i="1"/>
  <c r="F25" i="1"/>
  <c r="J52" i="1" s="1"/>
  <c r="E25" i="1"/>
  <c r="C25" i="1"/>
  <c r="A25" i="1"/>
  <c r="A22" i="1"/>
  <c r="I17" i="1"/>
  <c r="I12" i="1"/>
  <c r="I11" i="1"/>
  <c r="I10" i="1"/>
  <c r="I9" i="1"/>
  <c r="I8" i="1"/>
  <c r="A4" i="1"/>
  <c r="I3" i="1"/>
  <c r="J50" i="1" l="1"/>
  <c r="I25" i="1"/>
  <c r="Q25" i="1" s="1"/>
  <c r="J49" i="1"/>
  <c r="G22" i="1" s="1"/>
  <c r="J46" i="1" l="1"/>
  <c r="J48" i="1" s="1"/>
  <c r="J51" i="1" s="1"/>
  <c r="I22" i="1" s="1"/>
  <c r="C22" i="1"/>
</calcChain>
</file>

<file path=xl/sharedStrings.xml><?xml version="1.0" encoding="utf-8"?>
<sst xmlns="http://schemas.openxmlformats.org/spreadsheetml/2006/main" count="264" uniqueCount="192">
  <si>
    <t>BESTELL-NR.</t>
  </si>
  <si>
    <t>BESTELLER</t>
  </si>
  <si>
    <t>LIEFERANT</t>
  </si>
  <si>
    <t>Firma</t>
  </si>
  <si>
    <t>Muster Industrie GmbH</t>
  </si>
  <si>
    <t>Lieferant</t>
  </si>
  <si>
    <t>Technik &amp; Werkstoff AG</t>
  </si>
  <si>
    <t>Abteilung</t>
  </si>
  <si>
    <t>Einkauf / Beschaffung</t>
  </si>
  <si>
    <t>Lieferanten-Nr.</t>
  </si>
  <si>
    <t>Ansprechpartner</t>
  </si>
  <si>
    <t>Herr Thomas Feld</t>
  </si>
  <si>
    <t>Straße</t>
  </si>
  <si>
    <t>Telefon</t>
  </si>
  <si>
    <t>+49 441 987650</t>
  </si>
  <si>
    <t>PLZ / Ort</t>
  </si>
  <si>
    <t>E-Mail</t>
  </si>
  <si>
    <t>einkauf@muster-industrie.example</t>
  </si>
  <si>
    <t>Kostenstelle</t>
  </si>
  <si>
    <t>KST 4200</t>
  </si>
  <si>
    <t>BESTELLDATEN</t>
  </si>
  <si>
    <t>LIEFERUNG &amp; KONDITIONEN</t>
  </si>
  <si>
    <t>Bestellnummer</t>
  </si>
  <si>
    <t>MB-2026-0087</t>
  </si>
  <si>
    <t>Lieferadresse</t>
  </si>
  <si>
    <t>Wareneingang / Lager 2</t>
  </si>
  <si>
    <t>Bestelldatum</t>
  </si>
  <si>
    <t>Anschrift</t>
  </si>
  <si>
    <t>Werkstraße 5, 26123 Oldenburg</t>
  </si>
  <si>
    <t>Wunsch-Liefertermin</t>
  </si>
  <si>
    <t>Zahlungsbedingung</t>
  </si>
  <si>
    <t>Bestellstatus</t>
  </si>
  <si>
    <t>Freigegeben</t>
  </si>
  <si>
    <t>Lieferbedingung</t>
  </si>
  <si>
    <t>frei Haus</t>
  </si>
  <si>
    <t>Sachbearbeiter</t>
  </si>
  <si>
    <t>T. Feld</t>
  </si>
  <si>
    <t>Versandart</t>
  </si>
  <si>
    <t>Spedition</t>
  </si>
  <si>
    <t>POSITIONEN</t>
  </si>
  <si>
    <t>NETTOSUMME</t>
  </si>
  <si>
    <t>MWST GESAMT</t>
  </si>
  <si>
    <t>GESAMTBETRAG (BRUTTO)</t>
  </si>
  <si>
    <t>Pos.</t>
  </si>
  <si>
    <t>Artikel-Nr.</t>
  </si>
  <si>
    <t>Bezeichnung</t>
  </si>
  <si>
    <t>Menge</t>
  </si>
  <si>
    <t>Einheit</t>
  </si>
  <si>
    <t>Einzelpreis
(netto)</t>
  </si>
  <si>
    <t>Rabatt</t>
  </si>
  <si>
    <t>MwSt</t>
  </si>
  <si>
    <t>Betrag netto</t>
  </si>
  <si>
    <t>Wunsch-
termin</t>
  </si>
  <si>
    <t>Status</t>
  </si>
  <si>
    <t>ART-1001</t>
  </si>
  <si>
    <t>Geliefert</t>
  </si>
  <si>
    <t>ART-1011</t>
  </si>
  <si>
    <t>ART-1020</t>
  </si>
  <si>
    <t>Bestellt</t>
  </si>
  <si>
    <t>ART-1050</t>
  </si>
  <si>
    <t>ART-1040</t>
  </si>
  <si>
    <t>Teilgeliefert</t>
  </si>
  <si>
    <t>ART-1060</t>
  </si>
  <si>
    <t>Offen</t>
  </si>
  <si>
    <t>ART-1030</t>
  </si>
  <si>
    <t>BEMERKUNGEN</t>
  </si>
  <si>
    <t>Zwischensumme netto (Positionen)</t>
  </si>
  <si>
    <t>Bitte Lieferschein-Nr. auf allen Packstücken angeben. Teillieferungen sind zulässig. Rechnung bitte per E-Mail an die Buchhaltung senden. Anlieferung werktags 07:00–15:00 Uhr.</t>
  </si>
  <si>
    <t>Versand-/Nebenkosten (netto)</t>
  </si>
  <si>
    <t>Nettobetrag gesamt</t>
  </si>
  <si>
    <t>zzgl. MwSt 19 %</t>
  </si>
  <si>
    <t>zzgl. MwSt 7 %</t>
  </si>
  <si>
    <t>GESAMTBETRAG (brutto)</t>
  </si>
  <si>
    <t>enthaltener Positionsrabatt</t>
  </si>
  <si>
    <t>Erstellt (Sachbearbeiter)</t>
  </si>
  <si>
    <t>Freigegeben (Einkauf)</t>
  </si>
  <si>
    <t>Genehmigt (Leitung)</t>
  </si>
  <si>
    <t>Vorlage „Materialbestellung“ · Beispieldaten frei erfunden · alle Beträge in Euro · Wirtschaftsjahr 2026</t>
  </si>
  <si>
    <t>STAMMDATEN &amp; AUSWAHLLISTEN</t>
  </si>
  <si>
    <t>Wirtschaftsjahr:</t>
  </si>
  <si>
    <t>Zentrale Datenbasis der Bestellvorlage · Artikel, Lieferanten und Listen · Wirtschaftsjahr 2026</t>
  </si>
  <si>
    <t>ARTIKELSTAMM</t>
  </si>
  <si>
    <t>Einzelpreis (netto)</t>
  </si>
  <si>
    <t>Warengruppe</t>
  </si>
  <si>
    <t>MwSt-Satz</t>
  </si>
  <si>
    <t>Kopierpapier A4, 80 g/m² (Karton 5×500 Blatt)</t>
  </si>
  <si>
    <t>Karton</t>
  </si>
  <si>
    <t>Büromaterial</t>
  </si>
  <si>
    <t>ART-1002</t>
  </si>
  <si>
    <t>Ordner A4 breit, Rückenbreite 80 mm</t>
  </si>
  <si>
    <t>Stück</t>
  </si>
  <si>
    <t>ART-1003</t>
  </si>
  <si>
    <t>Kugelschreiber blau (Box 50 Stück)</t>
  </si>
  <si>
    <t>Box</t>
  </si>
  <si>
    <t>ART-1010</t>
  </si>
  <si>
    <t>Faltkarton 400×300×300 mm</t>
  </si>
  <si>
    <t>Verpackung</t>
  </si>
  <si>
    <t>Packband transparent 50 mm × 66 m</t>
  </si>
  <si>
    <t>Rolle</t>
  </si>
  <si>
    <t>ART-1012</t>
  </si>
  <si>
    <t>Luftpolsterfolie 100 cm × 100 m</t>
  </si>
  <si>
    <t>Aluminiumprofil 40×40 mm, Länge 6 m</t>
  </si>
  <si>
    <t>Werkstoff</t>
  </si>
  <si>
    <t>ART-1021</t>
  </si>
  <si>
    <t>Sechskantschrauben M8×40 (Set 200 Stück)</t>
  </si>
  <si>
    <t>Set</t>
  </si>
  <si>
    <t>Reinigungstücher (Packung 50 Stück)</t>
  </si>
  <si>
    <t>Packung</t>
  </si>
  <si>
    <t>Reinigung</t>
  </si>
  <si>
    <t>ART-1031</t>
  </si>
  <si>
    <t>Handreiniger, Kanister 3 L</t>
  </si>
  <si>
    <t>Kanister</t>
  </si>
  <si>
    <t>Arbeitshandschuhe Gr. 10 (Paar)</t>
  </si>
  <si>
    <t>Paar</t>
  </si>
  <si>
    <t>Arbeitsschutz</t>
  </si>
  <si>
    <t>ART-1041</t>
  </si>
  <si>
    <t>Schutzbrille klar, kratzfest</t>
  </si>
  <si>
    <t>Kaffee gemahlen, 1 kg</t>
  </si>
  <si>
    <t>Betriebsstoffe</t>
  </si>
  <si>
    <t>ART-1051</t>
  </si>
  <si>
    <t>Mineralwasser (Kasten 12 × 0,75 L)</t>
  </si>
  <si>
    <t>Kasten</t>
  </si>
  <si>
    <t>LED-Leuchtmittel E27, 9 W</t>
  </si>
  <si>
    <t>Elektro</t>
  </si>
  <si>
    <t>LIEFERANTEN</t>
  </si>
  <si>
    <t>PLZ</t>
  </si>
  <si>
    <t>Ort</t>
  </si>
  <si>
    <t>Nordwest Handel GmbH</t>
  </si>
  <si>
    <t>LF-201</t>
  </si>
  <si>
    <t>Industriestraße 14</t>
  </si>
  <si>
    <t>26123</t>
  </si>
  <si>
    <t>Oldenburg</t>
  </si>
  <si>
    <t>Frau Petra Ahlers</t>
  </si>
  <si>
    <t>einkauf@nordwest-handel.example</t>
  </si>
  <si>
    <t>30 Tage netto</t>
  </si>
  <si>
    <t>Berger Bürobedarf e.K.</t>
  </si>
  <si>
    <t>LF-202</t>
  </si>
  <si>
    <t>Marktweg 8</t>
  </si>
  <si>
    <t>28195</t>
  </si>
  <si>
    <t>Bremen</t>
  </si>
  <si>
    <t>Herr Klaus Berger</t>
  </si>
  <si>
    <t>bestellung@berger-buero.example</t>
  </si>
  <si>
    <t>14 Tage netto</t>
  </si>
  <si>
    <t>LF-203</t>
  </si>
  <si>
    <t>Hafenring 27</t>
  </si>
  <si>
    <t>20457</t>
  </si>
  <si>
    <t>Hamburg</t>
  </si>
  <si>
    <t>Frau Sabine Voß</t>
  </si>
  <si>
    <t>vertrieb@technik-werkstoff.example</t>
  </si>
  <si>
    <t>2 % Skonto 10 Tage / 30 Tage netto</t>
  </si>
  <si>
    <t>Süd Verpackung GmbH</t>
  </si>
  <si>
    <t>LF-204</t>
  </si>
  <si>
    <t>Gewerbepark 3</t>
  </si>
  <si>
    <t>80939</t>
  </si>
  <si>
    <t>München</t>
  </si>
  <si>
    <t>Herr Ali Demir</t>
  </si>
  <si>
    <t>order@sued-verpackung.example</t>
  </si>
  <si>
    <t>CleanPro Service KG</t>
  </si>
  <si>
    <t>LF-205</t>
  </si>
  <si>
    <t>Ringstraße 90</t>
  </si>
  <si>
    <t>50667</t>
  </si>
  <si>
    <t>Köln</t>
  </si>
  <si>
    <t>Frau Nina Kraus</t>
  </si>
  <si>
    <t>info@cleanpro.example</t>
  </si>
  <si>
    <t>Sofort ohne Abzug</t>
  </si>
  <si>
    <t>AUSWAHLLISTEN / DROPDOWN-WERTE</t>
  </si>
  <si>
    <t>Einheiten</t>
  </si>
  <si>
    <t>MwSt-Sätze</t>
  </si>
  <si>
    <t>Positions-Status</t>
  </si>
  <si>
    <t>Warengruppen</t>
  </si>
  <si>
    <t>Entwurf</t>
  </si>
  <si>
    <t>ab Werk</t>
  </si>
  <si>
    <t>frei Bordsteinkante</t>
  </si>
  <si>
    <t>Abgeschlossen</t>
  </si>
  <si>
    <t>ab Lager</t>
  </si>
  <si>
    <t>Storniert</t>
  </si>
  <si>
    <t>Paket</t>
  </si>
  <si>
    <t>Palette</t>
  </si>
  <si>
    <t>Sonstiges</t>
  </si>
  <si>
    <t>Meter</t>
  </si>
  <si>
    <t>m²</t>
  </si>
  <si>
    <t>kg</t>
  </si>
  <si>
    <t>Liter</t>
  </si>
  <si>
    <t>ANLEITUNG &amp; LEGENDE</t>
  </si>
  <si>
    <t>1.  Artikelstamm und Lieferanten hier pflegen – das Bestellformular greift automatisch darauf zu.</t>
  </si>
  <si>
    <t>2.  Im Blatt „Bestellung“ nur die cremefarbenen Felder ausfüllen (Lieferant wählen, Artikel-Nr., Menge, Rabatt).</t>
  </si>
  <si>
    <t>3.  Bezeichnung, Einheit, Einzelpreis und MwSt-Satz werden je Position automatisch aus dem Artikelstamm übernommen.</t>
  </si>
  <si>
    <t>4.  Summen, MwSt-Aufteilung (19 % / 7 %) und Gesamtbetrag berechnet die Vorlage selbst.</t>
  </si>
  <si>
    <t>5.  Neue Artikel/Lieferanten einfach in einer neuen Zeile ergänzen und die benannten Bereiche bei Bedarf erweitern.</t>
  </si>
  <si>
    <t>Eingabefeld (bitte ausfüllen)</t>
  </si>
  <si>
    <t>automatisch berechnet</t>
  </si>
  <si>
    <t>MATERIALBESTELLUNG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</si>
</sst>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&quot; €&quot;"/>
    <numFmt numFmtId="166" formatCode="0\ %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9"/>
      <color rgb="FFFFFFFF"/>
      <name val="Calibri"/>
      <charset val="1"/>
    </font>
    <font>
      <b/>
      <sz val="13"/>
      <color rgb="FFFFFFFF"/>
      <name val="Calibri"/>
      <charset val="1"/>
    </font>
    <font>
      <i/>
      <sz val="10"/>
      <color rgb="FFFFFFFF"/>
      <name val="Calibri"/>
      <charset val="1"/>
    </font>
    <font>
      <b/>
      <sz val="10.5"/>
      <color rgb="FFFFFFFF"/>
      <name val="Calibri"/>
      <charset val="1"/>
    </font>
    <font>
      <b/>
      <sz val="9.5"/>
      <color rgb="FF23384F"/>
      <name val="Calibri"/>
      <charset val="1"/>
    </font>
    <font>
      <sz val="10"/>
      <color rgb="FF1B2A3A"/>
      <name val="Calibri"/>
      <charset val="1"/>
    </font>
    <font>
      <b/>
      <sz val="9"/>
      <color rgb="FF1B2A3A"/>
      <name val="Calibri"/>
      <charset val="1"/>
    </font>
    <font>
      <b/>
      <sz val="16"/>
      <color rgb="FFFFFFFF"/>
      <name val="Calibri"/>
      <charset val="1"/>
    </font>
    <font>
      <b/>
      <sz val="16"/>
      <color rgb="FF1B2A3A"/>
      <name val="Calibri"/>
      <charset val="1"/>
    </font>
    <font>
      <b/>
      <sz val="9.5"/>
      <color rgb="FFFFFFFF"/>
      <name val="Calibri"/>
      <charset val="1"/>
    </font>
    <font>
      <sz val="9.5"/>
      <color rgb="FF1B2A3A"/>
      <name val="Calibri"/>
      <charset val="1"/>
    </font>
    <font>
      <b/>
      <sz val="9.5"/>
      <color rgb="FF1B2A3A"/>
      <name val="Calibri"/>
      <charset val="1"/>
    </font>
    <font>
      <b/>
      <sz val="10"/>
      <color rgb="FF1B2A3A"/>
      <name val="Calibri"/>
      <charset val="1"/>
    </font>
    <font>
      <b/>
      <sz val="12"/>
      <color rgb="FFFFFFFF"/>
      <name val="Calibri"/>
      <charset val="1"/>
    </font>
    <font>
      <i/>
      <sz val="8.5"/>
      <color rgb="FF6B7785"/>
      <name val="Calibri"/>
      <charset val="1"/>
    </font>
    <font>
      <sz val="9"/>
      <color rgb="FF6B7785"/>
      <name val="Calibri"/>
      <charset val="1"/>
    </font>
    <font>
      <b/>
      <sz val="20"/>
      <color rgb="FFFFFFFF"/>
      <name val="Calibri"/>
      <charset val="1"/>
    </font>
    <font>
      <b/>
      <sz val="11"/>
      <color rgb="FF23384F"/>
      <name val="Calibri"/>
      <charset val="1"/>
    </font>
    <font>
      <sz val="9"/>
      <color rgb="FF1B2A3A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D98C1A"/>
        <bgColor rgb="FFC8871B"/>
      </patternFill>
    </fill>
    <fill>
      <patternFill patternType="solid">
        <fgColor rgb="FF23384F"/>
        <bgColor rgb="FF1B2A3A"/>
      </patternFill>
    </fill>
    <fill>
      <patternFill patternType="solid">
        <fgColor rgb="FFB4720F"/>
        <bgColor rgb="FFC8871B"/>
      </patternFill>
    </fill>
    <fill>
      <patternFill patternType="solid">
        <fgColor rgb="FF35597C"/>
        <bgColor rgb="FF2F6FB0"/>
      </patternFill>
    </fill>
    <fill>
      <patternFill patternType="solid">
        <fgColor rgb="FFE9EEF4"/>
        <bgColor rgb="FFECEFF2"/>
      </patternFill>
    </fill>
    <fill>
      <patternFill patternType="solid">
        <fgColor rgb="FFFFF7E9"/>
        <bgColor rgb="FFF4F7FA"/>
      </patternFill>
    </fill>
    <fill>
      <patternFill patternType="solid">
        <fgColor rgb="FFEEF2F6"/>
        <bgColor rgb="FFECEFF2"/>
      </patternFill>
    </fill>
    <fill>
      <patternFill patternType="solid">
        <fgColor rgb="FFFFFFFF"/>
        <bgColor rgb="FFF4F7FA"/>
      </patternFill>
    </fill>
    <fill>
      <patternFill patternType="solid">
        <fgColor rgb="FFF4F7FA"/>
        <bgColor rgb="FFEEF2F6"/>
      </patternFill>
    </fill>
    <fill>
      <patternFill patternType="solid">
        <fgColor rgb="FFE6ECF1"/>
        <bgColor rgb="FFE9EEF4"/>
      </patternFill>
    </fill>
    <fill>
      <patternFill patternType="solid">
        <fgColor rgb="FFE2F0E9"/>
        <bgColor rgb="FFE6ECF1"/>
      </patternFill>
    </fill>
    <fill>
      <patternFill patternType="solid">
        <fgColor rgb="FFFBEFD6"/>
        <bgColor rgb="FFFFF7E9"/>
      </patternFill>
    </fill>
    <fill>
      <patternFill patternType="solid">
        <fgColor rgb="FFE1ECF7"/>
        <bgColor rgb="FFE6ECF1"/>
      </patternFill>
    </fill>
    <fill>
      <patternFill patternType="solid">
        <fgColor rgb="FFECEFF2"/>
        <bgColor rgb="FFE9EEF4"/>
      </patternFill>
    </fill>
  </fills>
  <borders count="9">
    <border>
      <left/>
      <right/>
      <top/>
      <bottom/>
      <diagonal/>
    </border>
    <border>
      <left style="thin">
        <color rgb="FFD3DBE4"/>
      </left>
      <right style="thin">
        <color rgb="FFD3DBE4"/>
      </right>
      <top style="thin">
        <color rgb="FFD3DBE4"/>
      </top>
      <bottom style="thin">
        <color rgb="FFD3DBE4"/>
      </bottom>
      <diagonal/>
    </border>
    <border>
      <left style="thin">
        <color rgb="FFE9CF9C"/>
      </left>
      <right style="thin">
        <color rgb="FFE9CF9C"/>
      </right>
      <top style="thin">
        <color rgb="FFE9CF9C"/>
      </top>
      <bottom style="thin">
        <color rgb="FFE9CF9C"/>
      </bottom>
      <diagonal/>
    </border>
    <border>
      <left style="thin">
        <color rgb="FF35597C"/>
      </left>
      <right style="thin">
        <color rgb="FF35597C"/>
      </right>
      <top style="thin">
        <color rgb="FF35597C"/>
      </top>
      <bottom style="thin">
        <color rgb="FF35597C"/>
      </bottom>
      <diagonal/>
    </border>
    <border>
      <left style="thin">
        <color rgb="FFB4720F"/>
      </left>
      <right style="thin">
        <color rgb="FFB4720F"/>
      </right>
      <top style="thin">
        <color rgb="FFB4720F"/>
      </top>
      <bottom style="thin">
        <color rgb="FFB4720F"/>
      </bottom>
      <diagonal/>
    </border>
    <border>
      <left style="thin">
        <color rgb="FF7F94A8"/>
      </left>
      <right style="thin">
        <color rgb="FF7F94A8"/>
      </right>
      <top style="thin">
        <color rgb="FF7F94A8"/>
      </top>
      <bottom style="thin">
        <color rgb="FF7F94A8"/>
      </bottom>
      <diagonal/>
    </border>
    <border>
      <left style="thin">
        <color rgb="FFE1E7EE"/>
      </left>
      <right style="thin">
        <color rgb="FFE1E7EE"/>
      </right>
      <top style="thin">
        <color rgb="FFE1E7EE"/>
      </top>
      <bottom style="thin">
        <color rgb="FFE1E7EE"/>
      </bottom>
      <diagonal/>
    </border>
    <border>
      <left/>
      <right/>
      <top/>
      <bottom style="medium">
        <color rgb="FF23384F"/>
      </bottom>
      <diagonal/>
    </border>
    <border>
      <left style="thin">
        <color rgb="FFB9C4D0"/>
      </left>
      <right style="thin">
        <color rgb="FFB9C4D0"/>
      </right>
      <top style="thin">
        <color rgb="FFB9C4D0"/>
      </top>
      <bottom style="thin">
        <color rgb="FFB9C4D0"/>
      </bottom>
      <diagonal/>
    </border>
  </borders>
  <cellStyleXfs count="1">
    <xf numFmtId="0" fontId="0" fillId="0" borderId="0"/>
  </cellStyleXfs>
  <cellXfs count="74">
    <xf numFmtId="0" fontId="0" fillId="0" borderId="0" xfId="0"/>
    <xf numFmtId="165" fontId="10" fillId="2" borderId="4" xfId="0" applyNumberFormat="1" applyFont="1" applyFill="1" applyBorder="1" applyAlignment="1">
      <alignment horizontal="left" vertical="center"/>
    </xf>
    <xf numFmtId="165" fontId="9" fillId="3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64" fontId="7" fillId="7" borderId="2" xfId="0" applyNumberFormat="1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11" fillId="3" borderId="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/>
    </xf>
    <xf numFmtId="1" fontId="12" fillId="7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right" vertical="center"/>
    </xf>
    <xf numFmtId="166" fontId="12" fillId="7" borderId="1" xfId="0" applyNumberFormat="1" applyFont="1" applyFill="1" applyBorder="1" applyAlignment="1">
      <alignment horizontal="center" vertical="center"/>
    </xf>
    <xf numFmtId="166" fontId="12" fillId="9" borderId="1" xfId="0" applyNumberFormat="1" applyFont="1" applyFill="1" applyBorder="1" applyAlignment="1">
      <alignment horizontal="center" vertical="center"/>
    </xf>
    <xf numFmtId="165" fontId="13" fillId="8" borderId="1" xfId="0" applyNumberFormat="1" applyFont="1" applyFill="1" applyBorder="1" applyAlignment="1">
      <alignment horizontal="right" vertical="center"/>
    </xf>
    <xf numFmtId="164" fontId="12" fillId="7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0" fontId="6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center" vertical="center"/>
    </xf>
    <xf numFmtId="165" fontId="12" fillId="10" borderId="1" xfId="0" applyNumberFormat="1" applyFont="1" applyFill="1" applyBorder="1" applyAlignment="1">
      <alignment horizontal="right" vertical="center"/>
    </xf>
    <xf numFmtId="166" fontId="12" fillId="10" borderId="1" xfId="0" applyNumberFormat="1" applyFont="1" applyFill="1" applyBorder="1" applyAlignment="1">
      <alignment horizontal="center" vertical="center"/>
    </xf>
    <xf numFmtId="165" fontId="13" fillId="11" borderId="1" xfId="0" applyNumberFormat="1" applyFont="1" applyFill="1" applyBorder="1" applyAlignment="1">
      <alignment horizontal="right" vertical="center"/>
    </xf>
    <xf numFmtId="0" fontId="0" fillId="0" borderId="7" xfId="0" applyBorder="1"/>
    <xf numFmtId="0" fontId="8" fillId="0" borderId="0" xfId="0" applyFont="1" applyAlignment="1">
      <alignment horizontal="right" vertical="center"/>
    </xf>
    <xf numFmtId="0" fontId="19" fillId="7" borderId="2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12" fillId="9" borderId="8" xfId="0" applyFont="1" applyFill="1" applyBorder="1"/>
    <xf numFmtId="0" fontId="12" fillId="9" borderId="8" xfId="0" applyFont="1" applyFill="1" applyBorder="1" applyAlignment="1">
      <alignment horizontal="center" vertical="center"/>
    </xf>
    <xf numFmtId="165" fontId="12" fillId="9" borderId="8" xfId="0" applyNumberFormat="1" applyFont="1" applyFill="1" applyBorder="1" applyAlignment="1">
      <alignment horizontal="right" vertical="center"/>
    </xf>
    <xf numFmtId="166" fontId="12" fillId="9" borderId="8" xfId="0" applyNumberFormat="1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8" xfId="0" applyFont="1" applyFill="1" applyBorder="1" applyAlignment="1">
      <alignment horizontal="center" vertical="center"/>
    </xf>
    <xf numFmtId="165" fontId="12" fillId="10" borderId="8" xfId="0" applyNumberFormat="1" applyFont="1" applyFill="1" applyBorder="1" applyAlignment="1">
      <alignment horizontal="right" vertical="center"/>
    </xf>
    <xf numFmtId="166" fontId="12" fillId="10" borderId="8" xfId="0" applyNumberFormat="1" applyFont="1" applyFill="1" applyBorder="1" applyAlignment="1">
      <alignment horizontal="center" vertical="center"/>
    </xf>
    <xf numFmtId="0" fontId="6" fillId="9" borderId="8" xfId="0" applyFont="1" applyFill="1" applyBorder="1"/>
    <xf numFmtId="0" fontId="6" fillId="10" borderId="8" xfId="0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0" fillId="7" borderId="8" xfId="0" applyFill="1" applyBorder="1"/>
    <xf numFmtId="0" fontId="20" fillId="0" borderId="0" xfId="0" applyFont="1" applyAlignment="1">
      <alignment horizontal="left" vertical="center"/>
    </xf>
    <xf numFmtId="0" fontId="0" fillId="8" borderId="8" xfId="0" applyFill="1" applyBorder="1"/>
    <xf numFmtId="0" fontId="0" fillId="12" borderId="8" xfId="0" applyFill="1" applyBorder="1"/>
    <xf numFmtId="0" fontId="0" fillId="13" borderId="8" xfId="0" applyFill="1" applyBorder="1"/>
    <xf numFmtId="0" fontId="0" fillId="14" borderId="8" xfId="0" applyFill="1" applyBorder="1"/>
    <xf numFmtId="0" fontId="0" fillId="15" borderId="8" xfId="0" applyFill="1" applyBorder="1"/>
    <xf numFmtId="0" fontId="7" fillId="9" borderId="1" xfId="0" applyFont="1" applyFill="1" applyBorder="1" applyAlignment="1">
      <alignment horizontal="left" vertical="center"/>
    </xf>
    <xf numFmtId="165" fontId="7" fillId="9" borderId="1" xfId="0" applyNumberFormat="1" applyFont="1" applyFill="1" applyBorder="1" applyAlignment="1">
      <alignment horizontal="right" vertical="center"/>
    </xf>
    <xf numFmtId="0" fontId="12" fillId="7" borderId="2" xfId="0" applyFont="1" applyFill="1" applyBorder="1" applyAlignment="1">
      <alignment horizontal="left" vertical="top" wrapText="1"/>
    </xf>
    <xf numFmtId="0" fontId="7" fillId="9" borderId="2" xfId="0" applyFont="1" applyFill="1" applyBorder="1" applyAlignment="1">
      <alignment horizontal="left" vertical="center"/>
    </xf>
    <xf numFmtId="165" fontId="7" fillId="7" borderId="2" xfId="0" applyNumberFormat="1" applyFont="1" applyFill="1" applyBorder="1" applyAlignment="1">
      <alignment horizontal="right" vertical="center"/>
    </xf>
    <xf numFmtId="0" fontId="14" fillId="6" borderId="1" xfId="0" applyFont="1" applyFill="1" applyBorder="1" applyAlignment="1">
      <alignment horizontal="left" vertical="center"/>
    </xf>
    <xf numFmtId="165" fontId="14" fillId="6" borderId="1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left" vertical="center"/>
    </xf>
    <xf numFmtId="165" fontId="3" fillId="3" borderId="0" xfId="0" applyNumberFormat="1" applyFont="1" applyFill="1" applyAlignment="1">
      <alignment horizontal="right" vertical="center"/>
    </xf>
    <xf numFmtId="0" fontId="16" fillId="9" borderId="6" xfId="0" applyFont="1" applyFill="1" applyBorder="1" applyAlignment="1">
      <alignment horizontal="left" vertical="center"/>
    </xf>
    <xf numFmtId="165" fontId="16" fillId="9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 wrapText="1"/>
    </xf>
    <xf numFmtId="0" fontId="12" fillId="9" borderId="0" xfId="0" applyFont="1" applyFill="1" applyAlignment="1">
      <alignment horizontal="left" vertical="center" wrapText="1"/>
    </xf>
  </cellXfs>
  <cellStyles count="1">
    <cellStyle name="Standard" xfId="0" builtinId="0"/>
  </cellStyles>
  <dxfs count="5">
    <dxf>
      <font>
        <b/>
        <sz val="9"/>
        <color rgb="FFB23A2E"/>
        <name val="Calibri"/>
        <charset val="1"/>
      </font>
      <fill>
        <patternFill>
          <bgColor rgb="FFF6E1DE"/>
        </patternFill>
      </fill>
    </dxf>
    <dxf>
      <font>
        <b/>
        <sz val="9"/>
        <color rgb="FF6B7785"/>
        <name val="Calibri"/>
        <charset val="1"/>
      </font>
      <fill>
        <patternFill>
          <bgColor rgb="FFECEFF2"/>
        </patternFill>
      </fill>
    </dxf>
    <dxf>
      <font>
        <b/>
        <sz val="9"/>
        <color rgb="FF2F6FB0"/>
        <name val="Calibri"/>
        <charset val="1"/>
      </font>
      <fill>
        <patternFill>
          <bgColor rgb="FFE1ECF7"/>
        </patternFill>
      </fill>
    </dxf>
    <dxf>
      <font>
        <b/>
        <sz val="9"/>
        <color rgb="FFC8871B"/>
        <name val="Calibri"/>
        <charset val="1"/>
      </font>
      <fill>
        <patternFill>
          <bgColor rgb="FFFBEFD6"/>
        </patternFill>
      </fill>
    </dxf>
    <dxf>
      <font>
        <b/>
        <sz val="9"/>
        <color rgb="FF2E7D5B"/>
        <name val="Calibri"/>
        <charset val="1"/>
      </font>
      <fill>
        <patternFill>
          <bgColor rgb="FFE2F0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EF2F6"/>
      <rgbColor rgb="FFFF00FF"/>
      <rgbColor rgb="FF00FFFF"/>
      <rgbColor rgb="FF800000"/>
      <rgbColor rgb="FF008000"/>
      <rgbColor rgb="FF000080"/>
      <rgbColor rgb="FFB4720F"/>
      <rgbColor rgb="FF800080"/>
      <rgbColor rgb="FF008080"/>
      <rgbColor rgb="FFB9C4D0"/>
      <rgbColor rgb="FF6B7785"/>
      <rgbColor rgb="FFECEFF2"/>
      <rgbColor rgb="FF993366"/>
      <rgbColor rgb="FFFFF7E9"/>
      <rgbColor rgb="FFE2F0E9"/>
      <rgbColor rgb="FF660066"/>
      <rgbColor rgb="FFFF8080"/>
      <rgbColor rgb="FF0066CC"/>
      <rgbColor rgb="FFD3DBE4"/>
      <rgbColor rgb="FF000080"/>
      <rgbColor rgb="FFFF00FF"/>
      <rgbColor rgb="FFF4F7FA"/>
      <rgbColor rgb="FF00FFFF"/>
      <rgbColor rgb="FF800080"/>
      <rgbColor rgb="FF800000"/>
      <rgbColor rgb="FF008080"/>
      <rgbColor rgb="FF0000FF"/>
      <rgbColor rgb="FF00CCFF"/>
      <rgbColor rgb="FFE1ECF7"/>
      <rgbColor rgb="FFE6ECF1"/>
      <rgbColor rgb="FFFBEFD6"/>
      <rgbColor rgb="FFE1E7EE"/>
      <rgbColor rgb="FFF6E1DE"/>
      <rgbColor rgb="FFE9EEF4"/>
      <rgbColor rgb="FFE9CF9C"/>
      <rgbColor rgb="FF2F6FB0"/>
      <rgbColor rgb="FF33CCCC"/>
      <rgbColor rgb="FF99CC00"/>
      <rgbColor rgb="FFFFCC00"/>
      <rgbColor rgb="FFD98C1A"/>
      <rgbColor rgb="FFC8871B"/>
      <rgbColor rgb="FF35597C"/>
      <rgbColor rgb="FF7F94A8"/>
      <rgbColor rgb="FF1B2A3A"/>
      <rgbColor rgb="FF2E7D5B"/>
      <rgbColor rgb="FF003300"/>
      <rgbColor rgb="FF333300"/>
      <rgbColor rgb="FFB23A2E"/>
      <rgbColor rgb="FF993366"/>
      <rgbColor rgb="FF333399"/>
      <rgbColor rgb="FF2338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showGridLines="0" tabSelected="1" zoomScaleNormal="100" workbookViewId="0">
      <selection activeCell="I62" sqref="I62"/>
    </sheetView>
  </sheetViews>
  <sheetFormatPr baseColWidth="10" defaultColWidth="8.7109375" defaultRowHeight="15" x14ac:dyDescent="0.25"/>
  <cols>
    <col min="1" max="1" width="6" customWidth="1"/>
    <col min="2" max="2" width="13.42578125" customWidth="1"/>
    <col min="3" max="3" width="34" customWidth="1"/>
    <col min="4" max="4" width="9" customWidth="1"/>
    <col min="5" max="5" width="11" customWidth="1"/>
    <col min="6" max="6" width="12.42578125" customWidth="1"/>
    <col min="7" max="7" width="9" customWidth="1"/>
    <col min="8" max="8" width="8" customWidth="1"/>
    <col min="9" max="9" width="14" customWidth="1"/>
    <col min="10" max="10" width="13" customWidth="1"/>
    <col min="11" max="11" width="14" customWidth="1"/>
    <col min="16" max="17" width="10" hidden="1" customWidth="1"/>
  </cols>
  <sheetData>
    <row r="1" spans="1:11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0" customHeight="1" x14ac:dyDescent="0.25">
      <c r="A2" s="14" t="s">
        <v>191</v>
      </c>
      <c r="B2" s="14"/>
      <c r="C2" s="14"/>
      <c r="D2" s="14"/>
      <c r="E2" s="14"/>
      <c r="F2" s="14"/>
      <c r="G2" s="14"/>
      <c r="H2" s="14"/>
      <c r="I2" s="13" t="s">
        <v>0</v>
      </c>
      <c r="J2" s="13"/>
      <c r="K2" s="13"/>
    </row>
    <row r="3" spans="1:11" ht="12" customHeight="1" x14ac:dyDescent="0.25">
      <c r="A3" s="14"/>
      <c r="B3" s="14"/>
      <c r="C3" s="14"/>
      <c r="D3" s="14"/>
      <c r="E3" s="14"/>
      <c r="F3" s="14"/>
      <c r="G3" s="14"/>
      <c r="H3" s="14"/>
      <c r="I3" s="12" t="str">
        <f>IF($C$15="","—",$C$15)</f>
        <v>MB-2026-0087</v>
      </c>
      <c r="J3" s="12"/>
      <c r="K3" s="12"/>
    </row>
    <row r="4" spans="1:11" ht="18" customHeight="1" x14ac:dyDescent="0.25">
      <c r="A4" s="11" t="str">
        <f>"Bestellformular · Lieferant: "&amp;IF($I$7="","—",$I$7)&amp;"   ·   Bestelldatum "&amp;IF($C$16="","—",RIGHT("0"&amp;DAY($C$16),2)&amp;"."&amp;RIGHT("0"&amp;MONTH($C$16),2)&amp;"."&amp;YEAR($C$16))&amp;"   ·   Wirtschaftsjahr "&amp;Wirtschaftsjahr</f>
        <v>Bestellformular · Lieferant: Technik &amp; Werkstoff AG   ·   Bestelldatum 12.02.2026   ·   Wirtschaftsjahr 2026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6" customHeight="1" x14ac:dyDescent="0.25"/>
    <row r="6" spans="1:11" ht="18.75" customHeight="1" x14ac:dyDescent="0.25">
      <c r="A6" s="10" t="s">
        <v>1</v>
      </c>
      <c r="B6" s="10"/>
      <c r="C6" s="10"/>
      <c r="D6" s="10"/>
      <c r="E6" s="10"/>
      <c r="G6" s="10" t="s">
        <v>2</v>
      </c>
      <c r="H6" s="10"/>
      <c r="I6" s="10"/>
      <c r="J6" s="10"/>
      <c r="K6" s="10"/>
    </row>
    <row r="7" spans="1:11" ht="16.5" customHeight="1" x14ac:dyDescent="0.25">
      <c r="A7" s="9" t="s">
        <v>3</v>
      </c>
      <c r="B7" s="9"/>
      <c r="C7" s="8" t="s">
        <v>4</v>
      </c>
      <c r="D7" s="8"/>
      <c r="E7" s="8"/>
      <c r="G7" s="9" t="s">
        <v>5</v>
      </c>
      <c r="H7" s="9"/>
      <c r="I7" s="8" t="s">
        <v>6</v>
      </c>
      <c r="J7" s="8"/>
      <c r="K7" s="8"/>
    </row>
    <row r="8" spans="1:11" ht="16.5" customHeight="1" x14ac:dyDescent="0.25">
      <c r="A8" s="9" t="s">
        <v>7</v>
      </c>
      <c r="B8" s="9"/>
      <c r="C8" s="8" t="s">
        <v>8</v>
      </c>
      <c r="D8" s="8"/>
      <c r="E8" s="8"/>
      <c r="G8" s="9" t="s">
        <v>9</v>
      </c>
      <c r="H8" s="9"/>
      <c r="I8" s="7" t="str">
        <f>IF($I$7="","",IFERROR(VLOOKUP($I$7,Lieferant_Tabelle,2,FALSE()),""))</f>
        <v>LF-203</v>
      </c>
      <c r="J8" s="7"/>
      <c r="K8" s="7"/>
    </row>
    <row r="9" spans="1:11" ht="16.5" customHeight="1" x14ac:dyDescent="0.25">
      <c r="A9" s="9" t="s">
        <v>10</v>
      </c>
      <c r="B9" s="9"/>
      <c r="C9" s="8" t="s">
        <v>11</v>
      </c>
      <c r="D9" s="8"/>
      <c r="E9" s="8"/>
      <c r="G9" s="9" t="s">
        <v>12</v>
      </c>
      <c r="H9" s="9"/>
      <c r="I9" s="7" t="str">
        <f>IF($I$7="","",IFERROR(VLOOKUP($I$7,Lieferant_Tabelle,3,FALSE()),""))</f>
        <v>Hafenring 27</v>
      </c>
      <c r="J9" s="7"/>
      <c r="K9" s="7"/>
    </row>
    <row r="10" spans="1:11" ht="16.5" customHeight="1" x14ac:dyDescent="0.25">
      <c r="A10" s="9" t="s">
        <v>13</v>
      </c>
      <c r="B10" s="9"/>
      <c r="C10" s="8" t="s">
        <v>14</v>
      </c>
      <c r="D10" s="8"/>
      <c r="E10" s="8"/>
      <c r="G10" s="9" t="s">
        <v>15</v>
      </c>
      <c r="H10" s="9"/>
      <c r="I10" s="7" t="str">
        <f>IF($I$7="","",IFERROR(VLOOKUP($I$7,Lieferant_Tabelle,4,FALSE())&amp;" "&amp;VLOOKUP($I$7,Lieferant_Tabelle,5,FALSE()),""))</f>
        <v>20457 Hamburg</v>
      </c>
      <c r="J10" s="7"/>
      <c r="K10" s="7"/>
    </row>
    <row r="11" spans="1:11" ht="16.5" customHeight="1" x14ac:dyDescent="0.25">
      <c r="A11" s="9" t="s">
        <v>16</v>
      </c>
      <c r="B11" s="9"/>
      <c r="C11" s="8" t="s">
        <v>17</v>
      </c>
      <c r="D11" s="8"/>
      <c r="E11" s="8"/>
      <c r="G11" s="9" t="s">
        <v>10</v>
      </c>
      <c r="H11" s="9"/>
      <c r="I11" s="7" t="str">
        <f>IF($I$7="","",IFERROR(VLOOKUP($I$7,Lieferant_Tabelle,6,FALSE()),""))</f>
        <v>Frau Sabine Voß</v>
      </c>
      <c r="J11" s="7"/>
      <c r="K11" s="7"/>
    </row>
    <row r="12" spans="1:11" ht="16.5" customHeight="1" x14ac:dyDescent="0.25">
      <c r="A12" s="9" t="s">
        <v>18</v>
      </c>
      <c r="B12" s="9"/>
      <c r="C12" s="8" t="s">
        <v>19</v>
      </c>
      <c r="D12" s="8"/>
      <c r="E12" s="8"/>
      <c r="G12" s="9" t="s">
        <v>16</v>
      </c>
      <c r="H12" s="9"/>
      <c r="I12" s="7" t="str">
        <f>IF($I$7="","",IFERROR(VLOOKUP($I$7,Lieferant_Tabelle,7,FALSE()),""))</f>
        <v>vertrieb@technik-werkstoff.example</v>
      </c>
      <c r="J12" s="7"/>
      <c r="K12" s="7"/>
    </row>
    <row r="13" spans="1:11" ht="6" customHeight="1" x14ac:dyDescent="0.25"/>
    <row r="14" spans="1:11" ht="18.75" customHeight="1" x14ac:dyDescent="0.25">
      <c r="A14" s="10" t="s">
        <v>20</v>
      </c>
      <c r="B14" s="10"/>
      <c r="C14" s="10"/>
      <c r="D14" s="10"/>
      <c r="E14" s="10"/>
      <c r="G14" s="10" t="s">
        <v>21</v>
      </c>
      <c r="H14" s="10"/>
      <c r="I14" s="10"/>
      <c r="J14" s="10"/>
      <c r="K14" s="10"/>
    </row>
    <row r="15" spans="1:11" ht="16.5" customHeight="1" x14ac:dyDescent="0.25">
      <c r="A15" s="9" t="s">
        <v>22</v>
      </c>
      <c r="B15" s="9"/>
      <c r="C15" s="8" t="s">
        <v>23</v>
      </c>
      <c r="D15" s="8"/>
      <c r="E15" s="8"/>
      <c r="G15" s="9" t="s">
        <v>24</v>
      </c>
      <c r="H15" s="9"/>
      <c r="I15" s="8" t="s">
        <v>25</v>
      </c>
      <c r="J15" s="8"/>
      <c r="K15" s="8"/>
    </row>
    <row r="16" spans="1:11" ht="16.5" customHeight="1" x14ac:dyDescent="0.25">
      <c r="A16" s="9" t="s">
        <v>26</v>
      </c>
      <c r="B16" s="9"/>
      <c r="C16" s="6">
        <v>46065</v>
      </c>
      <c r="D16" s="6"/>
      <c r="E16" s="6"/>
      <c r="G16" s="9" t="s">
        <v>27</v>
      </c>
      <c r="H16" s="9"/>
      <c r="I16" s="8" t="s">
        <v>28</v>
      </c>
      <c r="J16" s="8"/>
      <c r="K16" s="8"/>
    </row>
    <row r="17" spans="1:17" ht="16.5" customHeight="1" x14ac:dyDescent="0.25">
      <c r="A17" s="9" t="s">
        <v>29</v>
      </c>
      <c r="B17" s="9"/>
      <c r="C17" s="6">
        <v>46079</v>
      </c>
      <c r="D17" s="6"/>
      <c r="E17" s="6"/>
      <c r="G17" s="9" t="s">
        <v>30</v>
      </c>
      <c r="H17" s="9"/>
      <c r="I17" s="7" t="str">
        <f>IF($I$7="","",IFERROR(VLOOKUP($I$7,Lieferant_Tabelle,8,FALSE()),""))</f>
        <v>2 % Skonto 10 Tage / 30 Tage netto</v>
      </c>
      <c r="J17" s="7"/>
      <c r="K17" s="7"/>
    </row>
    <row r="18" spans="1:17" ht="16.5" customHeight="1" x14ac:dyDescent="0.25">
      <c r="A18" s="9" t="s">
        <v>31</v>
      </c>
      <c r="B18" s="9"/>
      <c r="C18" s="8" t="s">
        <v>32</v>
      </c>
      <c r="D18" s="8"/>
      <c r="E18" s="8"/>
      <c r="G18" s="9" t="s">
        <v>33</v>
      </c>
      <c r="H18" s="9"/>
      <c r="I18" s="8" t="s">
        <v>34</v>
      </c>
      <c r="J18" s="8"/>
      <c r="K18" s="8"/>
    </row>
    <row r="19" spans="1:17" ht="16.5" customHeight="1" x14ac:dyDescent="0.25">
      <c r="A19" s="9" t="s">
        <v>35</v>
      </c>
      <c r="B19" s="9"/>
      <c r="C19" s="8" t="s">
        <v>36</v>
      </c>
      <c r="D19" s="8"/>
      <c r="E19" s="8"/>
      <c r="G19" s="9" t="s">
        <v>37</v>
      </c>
      <c r="H19" s="9"/>
      <c r="I19" s="8" t="s">
        <v>38</v>
      </c>
      <c r="J19" s="8"/>
      <c r="K19" s="8"/>
    </row>
    <row r="20" spans="1:17" ht="7.5" customHeight="1" x14ac:dyDescent="0.25"/>
    <row r="21" spans="1:17" ht="15" customHeight="1" x14ac:dyDescent="0.25">
      <c r="A21" s="5" t="s">
        <v>39</v>
      </c>
      <c r="B21" s="5"/>
      <c r="C21" s="5" t="s">
        <v>40</v>
      </c>
      <c r="D21" s="5"/>
      <c r="E21" s="5"/>
      <c r="G21" s="5" t="s">
        <v>41</v>
      </c>
      <c r="H21" s="5"/>
      <c r="I21" s="4" t="s">
        <v>42</v>
      </c>
      <c r="J21" s="4"/>
      <c r="K21" s="4"/>
    </row>
    <row r="22" spans="1:17" ht="25.5" customHeight="1" x14ac:dyDescent="0.25">
      <c r="A22" s="3">
        <f>SUMPRODUCT(--($B$25:$B$44&lt;&gt;""))</f>
        <v>7</v>
      </c>
      <c r="B22" s="3"/>
      <c r="C22" s="2">
        <f>SUM($Q$25:$Q$44)</f>
        <v>897.07</v>
      </c>
      <c r="D22" s="2"/>
      <c r="E22" s="2"/>
      <c r="G22" s="2">
        <f>$J$49+$J$50</f>
        <v>167.73999999999998</v>
      </c>
      <c r="H22" s="2"/>
      <c r="I22" s="1">
        <f>$J$51</f>
        <v>1082.81</v>
      </c>
      <c r="J22" s="1"/>
      <c r="K22" s="1"/>
    </row>
    <row r="23" spans="1:17" ht="6" customHeight="1" x14ac:dyDescent="0.25"/>
    <row r="24" spans="1:17" ht="30" customHeight="1" x14ac:dyDescent="0.25">
      <c r="A24" s="16" t="s">
        <v>43</v>
      </c>
      <c r="B24" s="16" t="s">
        <v>44</v>
      </c>
      <c r="C24" s="16" t="s">
        <v>45</v>
      </c>
      <c r="D24" s="16" t="s">
        <v>46</v>
      </c>
      <c r="E24" s="16" t="s">
        <v>47</v>
      </c>
      <c r="F24" s="16" t="s">
        <v>48</v>
      </c>
      <c r="G24" s="16" t="s">
        <v>49</v>
      </c>
      <c r="H24" s="16" t="s">
        <v>50</v>
      </c>
      <c r="I24" s="16" t="s">
        <v>51</v>
      </c>
      <c r="J24" s="16" t="s">
        <v>52</v>
      </c>
      <c r="K24" s="16" t="s">
        <v>53</v>
      </c>
    </row>
    <row r="25" spans="1:17" ht="15.75" customHeight="1" x14ac:dyDescent="0.25">
      <c r="A25" s="17">
        <f>IF($B25="","",COUNTA($B$25:$B25))</f>
        <v>1</v>
      </c>
      <c r="B25" s="18" t="s">
        <v>54</v>
      </c>
      <c r="C25" s="19" t="str">
        <f t="shared" ref="C25:C44" si="0">IF($B25="","",IFERROR(VLOOKUP($B25,Artikel_Tabelle,2,FALSE()),"⚠ nicht im Stamm"))</f>
        <v>Kopierpapier A4, 80 g/m² (Karton 5×500 Blatt)</v>
      </c>
      <c r="D25" s="20">
        <v>10</v>
      </c>
      <c r="E25" s="21" t="str">
        <f t="shared" ref="E25:E44" si="1">IF($B25="","",IFERROR(VLOOKUP($B25,Artikel_Tabelle,3,FALSE()),""))</f>
        <v>Karton</v>
      </c>
      <c r="F25" s="22">
        <f t="shared" ref="F25:F44" si="2">IF($B25="","",IFERROR(VLOOKUP($B25,Artikel_Tabelle,4,FALSE()),""))</f>
        <v>24.9</v>
      </c>
      <c r="G25" s="23">
        <v>0</v>
      </c>
      <c r="H25" s="24">
        <f t="shared" ref="H25:H44" si="3">IF($B25="","",IFERROR(VLOOKUP($B25,Artikel_Tabelle,6,FALSE()),""))</f>
        <v>0.19</v>
      </c>
      <c r="I25" s="25">
        <f t="shared" ref="I25:I44" si="4">IF(OR($B25="",NOT(ISNUMBER($D25))),"",ROUND($D25*$F25*(1-N($G25)),2))</f>
        <v>249</v>
      </c>
      <c r="J25" s="26">
        <v>46079</v>
      </c>
      <c r="K25" s="18" t="s">
        <v>55</v>
      </c>
      <c r="P25" s="27">
        <f t="shared" ref="P25:P44" si="5">IF(ISNUMBER($H25),$H25,0)</f>
        <v>0.19</v>
      </c>
      <c r="Q25" s="28">
        <f t="shared" ref="Q25:Q44" si="6">IF(ISNUMBER($I25),$I25,0)</f>
        <v>249</v>
      </c>
    </row>
    <row r="26" spans="1:17" ht="15.75" customHeight="1" x14ac:dyDescent="0.25">
      <c r="A26" s="29">
        <f>IF($B26="","",COUNTA($B$25:$B26))</f>
        <v>2</v>
      </c>
      <c r="B26" s="18" t="s">
        <v>56</v>
      </c>
      <c r="C26" s="30" t="str">
        <f t="shared" si="0"/>
        <v>Packband transparent 50 mm × 66 m</v>
      </c>
      <c r="D26" s="20">
        <v>24</v>
      </c>
      <c r="E26" s="31" t="str">
        <f t="shared" si="1"/>
        <v>Rolle</v>
      </c>
      <c r="F26" s="32">
        <f t="shared" si="2"/>
        <v>1.8</v>
      </c>
      <c r="G26" s="23">
        <v>0.05</v>
      </c>
      <c r="H26" s="33">
        <f t="shared" si="3"/>
        <v>0.19</v>
      </c>
      <c r="I26" s="34">
        <f t="shared" si="4"/>
        <v>41.04</v>
      </c>
      <c r="J26" s="26">
        <v>46079</v>
      </c>
      <c r="K26" s="18" t="s">
        <v>55</v>
      </c>
      <c r="P26" s="27">
        <f t="shared" si="5"/>
        <v>0.19</v>
      </c>
      <c r="Q26" s="28">
        <f t="shared" si="6"/>
        <v>41.04</v>
      </c>
    </row>
    <row r="27" spans="1:17" ht="15.75" customHeight="1" x14ac:dyDescent="0.25">
      <c r="A27" s="17">
        <f>IF($B27="","",COUNTA($B$25:$B27))</f>
        <v>3</v>
      </c>
      <c r="B27" s="18" t="s">
        <v>57</v>
      </c>
      <c r="C27" s="19" t="str">
        <f t="shared" si="0"/>
        <v>Aluminiumprofil 40×40 mm, Länge 6 m</v>
      </c>
      <c r="D27" s="20">
        <v>15</v>
      </c>
      <c r="E27" s="21" t="str">
        <f t="shared" si="1"/>
        <v>Stück</v>
      </c>
      <c r="F27" s="22">
        <f t="shared" si="2"/>
        <v>18.75</v>
      </c>
      <c r="G27" s="23">
        <v>0.1</v>
      </c>
      <c r="H27" s="24">
        <f t="shared" si="3"/>
        <v>0.19</v>
      </c>
      <c r="I27" s="25">
        <f t="shared" si="4"/>
        <v>253.13</v>
      </c>
      <c r="J27" s="26">
        <v>46085</v>
      </c>
      <c r="K27" s="18" t="s">
        <v>58</v>
      </c>
      <c r="P27" s="27">
        <f t="shared" si="5"/>
        <v>0.19</v>
      </c>
      <c r="Q27" s="28">
        <f t="shared" si="6"/>
        <v>253.13</v>
      </c>
    </row>
    <row r="28" spans="1:17" ht="15.75" customHeight="1" x14ac:dyDescent="0.25">
      <c r="A28" s="29">
        <f>IF($B28="","",COUNTA($B$25:$B28))</f>
        <v>4</v>
      </c>
      <c r="B28" s="18" t="s">
        <v>59</v>
      </c>
      <c r="C28" s="30" t="str">
        <f t="shared" si="0"/>
        <v>Kaffee gemahlen, 1 kg</v>
      </c>
      <c r="D28" s="20">
        <v>6</v>
      </c>
      <c r="E28" s="31" t="str">
        <f t="shared" si="1"/>
        <v>Packung</v>
      </c>
      <c r="F28" s="32">
        <f t="shared" si="2"/>
        <v>8.5</v>
      </c>
      <c r="G28" s="23">
        <v>0</v>
      </c>
      <c r="H28" s="33">
        <f t="shared" si="3"/>
        <v>7.0000000000000007E-2</v>
      </c>
      <c r="I28" s="34">
        <f t="shared" si="4"/>
        <v>51</v>
      </c>
      <c r="J28" s="26">
        <v>46079</v>
      </c>
      <c r="K28" s="18" t="s">
        <v>55</v>
      </c>
      <c r="P28" s="27">
        <f t="shared" si="5"/>
        <v>7.0000000000000007E-2</v>
      </c>
      <c r="Q28" s="28">
        <f t="shared" si="6"/>
        <v>51</v>
      </c>
    </row>
    <row r="29" spans="1:17" ht="15.75" customHeight="1" x14ac:dyDescent="0.25">
      <c r="A29" s="17">
        <f>IF($B29="","",COUNTA($B$25:$B29))</f>
        <v>5</v>
      </c>
      <c r="B29" s="18" t="s">
        <v>60</v>
      </c>
      <c r="C29" s="19" t="str">
        <f t="shared" si="0"/>
        <v>Arbeitshandschuhe Gr. 10 (Paar)</v>
      </c>
      <c r="D29" s="20">
        <v>50</v>
      </c>
      <c r="E29" s="21" t="str">
        <f t="shared" si="1"/>
        <v>Paar</v>
      </c>
      <c r="F29" s="22">
        <f t="shared" si="2"/>
        <v>2.35</v>
      </c>
      <c r="G29" s="23">
        <v>0</v>
      </c>
      <c r="H29" s="24">
        <f t="shared" si="3"/>
        <v>0.19</v>
      </c>
      <c r="I29" s="25">
        <f t="shared" si="4"/>
        <v>117.5</v>
      </c>
      <c r="J29" s="26">
        <v>46085</v>
      </c>
      <c r="K29" s="18" t="s">
        <v>61</v>
      </c>
      <c r="P29" s="27">
        <f t="shared" si="5"/>
        <v>0.19</v>
      </c>
      <c r="Q29" s="28">
        <f t="shared" si="6"/>
        <v>117.5</v>
      </c>
    </row>
    <row r="30" spans="1:17" ht="15.75" customHeight="1" x14ac:dyDescent="0.25">
      <c r="A30" s="29">
        <f>IF($B30="","",COUNTA($B$25:$B30))</f>
        <v>6</v>
      </c>
      <c r="B30" s="18" t="s">
        <v>62</v>
      </c>
      <c r="C30" s="30" t="str">
        <f t="shared" si="0"/>
        <v>LED-Leuchtmittel E27, 9 W</v>
      </c>
      <c r="D30" s="20">
        <v>30</v>
      </c>
      <c r="E30" s="31" t="str">
        <f t="shared" si="1"/>
        <v>Stück</v>
      </c>
      <c r="F30" s="32">
        <f t="shared" si="2"/>
        <v>3.6</v>
      </c>
      <c r="G30" s="23">
        <v>0.05</v>
      </c>
      <c r="H30" s="33">
        <f t="shared" si="3"/>
        <v>0.19</v>
      </c>
      <c r="I30" s="34">
        <f t="shared" si="4"/>
        <v>102.6</v>
      </c>
      <c r="J30" s="26">
        <v>46092</v>
      </c>
      <c r="K30" s="18" t="s">
        <v>63</v>
      </c>
      <c r="P30" s="27">
        <f t="shared" si="5"/>
        <v>0.19</v>
      </c>
      <c r="Q30" s="28">
        <f t="shared" si="6"/>
        <v>102.6</v>
      </c>
    </row>
    <row r="31" spans="1:17" ht="15.75" customHeight="1" x14ac:dyDescent="0.25">
      <c r="A31" s="17">
        <f>IF($B31="","",COUNTA($B$25:$B31))</f>
        <v>7</v>
      </c>
      <c r="B31" s="18" t="s">
        <v>64</v>
      </c>
      <c r="C31" s="19" t="str">
        <f t="shared" si="0"/>
        <v>Reinigungstücher (Packung 50 Stück)</v>
      </c>
      <c r="D31" s="20">
        <v>12</v>
      </c>
      <c r="E31" s="21" t="str">
        <f t="shared" si="1"/>
        <v>Packung</v>
      </c>
      <c r="F31" s="22">
        <f t="shared" si="2"/>
        <v>6.9</v>
      </c>
      <c r="G31" s="23">
        <v>0</v>
      </c>
      <c r="H31" s="24">
        <f t="shared" si="3"/>
        <v>0.19</v>
      </c>
      <c r="I31" s="25">
        <f t="shared" si="4"/>
        <v>82.8</v>
      </c>
      <c r="J31" s="26">
        <v>46092</v>
      </c>
      <c r="K31" s="18" t="s">
        <v>63</v>
      </c>
      <c r="P31" s="27">
        <f t="shared" si="5"/>
        <v>0.19</v>
      </c>
      <c r="Q31" s="28">
        <f t="shared" si="6"/>
        <v>82.8</v>
      </c>
    </row>
    <row r="32" spans="1:17" ht="15.75" customHeight="1" x14ac:dyDescent="0.25">
      <c r="A32" s="29" t="str">
        <f>IF($B32="","",COUNTA($B$25:$B32))</f>
        <v/>
      </c>
      <c r="B32" s="18"/>
      <c r="C32" s="30" t="str">
        <f t="shared" si="0"/>
        <v/>
      </c>
      <c r="D32" s="20"/>
      <c r="E32" s="31" t="str">
        <f t="shared" si="1"/>
        <v/>
      </c>
      <c r="F32" s="32" t="str">
        <f t="shared" si="2"/>
        <v/>
      </c>
      <c r="G32" s="23"/>
      <c r="H32" s="33" t="str">
        <f t="shared" si="3"/>
        <v/>
      </c>
      <c r="I32" s="34" t="str">
        <f t="shared" si="4"/>
        <v/>
      </c>
      <c r="J32" s="26"/>
      <c r="K32" s="18"/>
      <c r="P32">
        <f t="shared" si="5"/>
        <v>0</v>
      </c>
      <c r="Q32">
        <f t="shared" si="6"/>
        <v>0</v>
      </c>
    </row>
    <row r="33" spans="1:17" ht="15.75" customHeight="1" x14ac:dyDescent="0.25">
      <c r="A33" s="17" t="str">
        <f>IF($B33="","",COUNTA($B$25:$B33))</f>
        <v/>
      </c>
      <c r="B33" s="18"/>
      <c r="C33" s="19" t="str">
        <f t="shared" si="0"/>
        <v/>
      </c>
      <c r="D33" s="20"/>
      <c r="E33" s="21" t="str">
        <f t="shared" si="1"/>
        <v/>
      </c>
      <c r="F33" s="22" t="str">
        <f t="shared" si="2"/>
        <v/>
      </c>
      <c r="G33" s="23"/>
      <c r="H33" s="24" t="str">
        <f t="shared" si="3"/>
        <v/>
      </c>
      <c r="I33" s="25" t="str">
        <f t="shared" si="4"/>
        <v/>
      </c>
      <c r="J33" s="26"/>
      <c r="K33" s="18"/>
      <c r="P33">
        <f t="shared" si="5"/>
        <v>0</v>
      </c>
      <c r="Q33">
        <f t="shared" si="6"/>
        <v>0</v>
      </c>
    </row>
    <row r="34" spans="1:17" ht="15.75" customHeight="1" x14ac:dyDescent="0.25">
      <c r="A34" s="29" t="str">
        <f>IF($B34="","",COUNTA($B$25:$B34))</f>
        <v/>
      </c>
      <c r="B34" s="18"/>
      <c r="C34" s="30" t="str">
        <f t="shared" si="0"/>
        <v/>
      </c>
      <c r="D34" s="20"/>
      <c r="E34" s="31" t="str">
        <f t="shared" si="1"/>
        <v/>
      </c>
      <c r="F34" s="32" t="str">
        <f t="shared" si="2"/>
        <v/>
      </c>
      <c r="G34" s="23"/>
      <c r="H34" s="33" t="str">
        <f t="shared" si="3"/>
        <v/>
      </c>
      <c r="I34" s="34" t="str">
        <f t="shared" si="4"/>
        <v/>
      </c>
      <c r="J34" s="26"/>
      <c r="K34" s="18"/>
      <c r="P34">
        <f t="shared" si="5"/>
        <v>0</v>
      </c>
      <c r="Q34">
        <f t="shared" si="6"/>
        <v>0</v>
      </c>
    </row>
    <row r="35" spans="1:17" ht="15.75" customHeight="1" x14ac:dyDescent="0.25">
      <c r="A35" s="17" t="str">
        <f>IF($B35="","",COUNTA($B$25:$B35))</f>
        <v/>
      </c>
      <c r="B35" s="18"/>
      <c r="C35" s="19" t="str">
        <f t="shared" si="0"/>
        <v/>
      </c>
      <c r="D35" s="20"/>
      <c r="E35" s="21" t="str">
        <f t="shared" si="1"/>
        <v/>
      </c>
      <c r="F35" s="22" t="str">
        <f t="shared" si="2"/>
        <v/>
      </c>
      <c r="G35" s="23"/>
      <c r="H35" s="24" t="str">
        <f t="shared" si="3"/>
        <v/>
      </c>
      <c r="I35" s="25" t="str">
        <f t="shared" si="4"/>
        <v/>
      </c>
      <c r="J35" s="26"/>
      <c r="K35" s="18"/>
      <c r="P35">
        <f t="shared" si="5"/>
        <v>0</v>
      </c>
      <c r="Q35">
        <f t="shared" si="6"/>
        <v>0</v>
      </c>
    </row>
    <row r="36" spans="1:17" ht="15.75" customHeight="1" x14ac:dyDescent="0.25">
      <c r="A36" s="29" t="str">
        <f>IF($B36="","",COUNTA($B$25:$B36))</f>
        <v/>
      </c>
      <c r="B36" s="18"/>
      <c r="C36" s="30" t="str">
        <f t="shared" si="0"/>
        <v/>
      </c>
      <c r="D36" s="20"/>
      <c r="E36" s="31" t="str">
        <f t="shared" si="1"/>
        <v/>
      </c>
      <c r="F36" s="32" t="str">
        <f t="shared" si="2"/>
        <v/>
      </c>
      <c r="G36" s="23"/>
      <c r="H36" s="33" t="str">
        <f t="shared" si="3"/>
        <v/>
      </c>
      <c r="I36" s="34" t="str">
        <f t="shared" si="4"/>
        <v/>
      </c>
      <c r="J36" s="26"/>
      <c r="K36" s="18"/>
      <c r="P36">
        <f t="shared" si="5"/>
        <v>0</v>
      </c>
      <c r="Q36">
        <f t="shared" si="6"/>
        <v>0</v>
      </c>
    </row>
    <row r="37" spans="1:17" ht="15.75" customHeight="1" x14ac:dyDescent="0.25">
      <c r="A37" s="17" t="str">
        <f>IF($B37="","",COUNTA($B$25:$B37))</f>
        <v/>
      </c>
      <c r="B37" s="18"/>
      <c r="C37" s="19" t="str">
        <f t="shared" si="0"/>
        <v/>
      </c>
      <c r="D37" s="20"/>
      <c r="E37" s="21" t="str">
        <f t="shared" si="1"/>
        <v/>
      </c>
      <c r="F37" s="22" t="str">
        <f t="shared" si="2"/>
        <v/>
      </c>
      <c r="G37" s="23"/>
      <c r="H37" s="24" t="str">
        <f t="shared" si="3"/>
        <v/>
      </c>
      <c r="I37" s="25" t="str">
        <f t="shared" si="4"/>
        <v/>
      </c>
      <c r="J37" s="26"/>
      <c r="K37" s="18"/>
      <c r="P37">
        <f t="shared" si="5"/>
        <v>0</v>
      </c>
      <c r="Q37">
        <f t="shared" si="6"/>
        <v>0</v>
      </c>
    </row>
    <row r="38" spans="1:17" ht="15.75" customHeight="1" x14ac:dyDescent="0.25">
      <c r="A38" s="29" t="str">
        <f>IF($B38="","",COUNTA($B$25:$B38))</f>
        <v/>
      </c>
      <c r="B38" s="18"/>
      <c r="C38" s="30" t="str">
        <f t="shared" si="0"/>
        <v/>
      </c>
      <c r="D38" s="20"/>
      <c r="E38" s="31" t="str">
        <f t="shared" si="1"/>
        <v/>
      </c>
      <c r="F38" s="32" t="str">
        <f t="shared" si="2"/>
        <v/>
      </c>
      <c r="G38" s="23"/>
      <c r="H38" s="33" t="str">
        <f t="shared" si="3"/>
        <v/>
      </c>
      <c r="I38" s="34" t="str">
        <f t="shared" si="4"/>
        <v/>
      </c>
      <c r="J38" s="26"/>
      <c r="K38" s="18"/>
      <c r="P38">
        <f t="shared" si="5"/>
        <v>0</v>
      </c>
      <c r="Q38">
        <f t="shared" si="6"/>
        <v>0</v>
      </c>
    </row>
    <row r="39" spans="1:17" ht="15.75" customHeight="1" x14ac:dyDescent="0.25">
      <c r="A39" s="17" t="str">
        <f>IF($B39="","",COUNTA($B$25:$B39))</f>
        <v/>
      </c>
      <c r="B39" s="18"/>
      <c r="C39" s="19" t="str">
        <f t="shared" si="0"/>
        <v/>
      </c>
      <c r="D39" s="20"/>
      <c r="E39" s="21" t="str">
        <f t="shared" si="1"/>
        <v/>
      </c>
      <c r="F39" s="22" t="str">
        <f t="shared" si="2"/>
        <v/>
      </c>
      <c r="G39" s="23"/>
      <c r="H39" s="24" t="str">
        <f t="shared" si="3"/>
        <v/>
      </c>
      <c r="I39" s="25" t="str">
        <f t="shared" si="4"/>
        <v/>
      </c>
      <c r="J39" s="26"/>
      <c r="K39" s="18"/>
      <c r="P39">
        <f t="shared" si="5"/>
        <v>0</v>
      </c>
      <c r="Q39">
        <f t="shared" si="6"/>
        <v>0</v>
      </c>
    </row>
    <row r="40" spans="1:17" ht="15.75" customHeight="1" x14ac:dyDescent="0.25">
      <c r="A40" s="29" t="str">
        <f>IF($B40="","",COUNTA($B$25:$B40))</f>
        <v/>
      </c>
      <c r="B40" s="18"/>
      <c r="C40" s="30" t="str">
        <f t="shared" si="0"/>
        <v/>
      </c>
      <c r="D40" s="20"/>
      <c r="E40" s="31" t="str">
        <f t="shared" si="1"/>
        <v/>
      </c>
      <c r="F40" s="32" t="str">
        <f t="shared" si="2"/>
        <v/>
      </c>
      <c r="G40" s="23"/>
      <c r="H40" s="33" t="str">
        <f t="shared" si="3"/>
        <v/>
      </c>
      <c r="I40" s="34" t="str">
        <f t="shared" si="4"/>
        <v/>
      </c>
      <c r="J40" s="26"/>
      <c r="K40" s="18"/>
      <c r="P40">
        <f t="shared" si="5"/>
        <v>0</v>
      </c>
      <c r="Q40">
        <f t="shared" si="6"/>
        <v>0</v>
      </c>
    </row>
    <row r="41" spans="1:17" ht="15.75" customHeight="1" x14ac:dyDescent="0.25">
      <c r="A41" s="17" t="str">
        <f>IF($B41="","",COUNTA($B$25:$B41))</f>
        <v/>
      </c>
      <c r="B41" s="18"/>
      <c r="C41" s="19" t="str">
        <f t="shared" si="0"/>
        <v/>
      </c>
      <c r="D41" s="20"/>
      <c r="E41" s="21" t="str">
        <f t="shared" si="1"/>
        <v/>
      </c>
      <c r="F41" s="22" t="str">
        <f t="shared" si="2"/>
        <v/>
      </c>
      <c r="G41" s="23"/>
      <c r="H41" s="24" t="str">
        <f t="shared" si="3"/>
        <v/>
      </c>
      <c r="I41" s="25" t="str">
        <f t="shared" si="4"/>
        <v/>
      </c>
      <c r="J41" s="26"/>
      <c r="K41" s="18"/>
      <c r="P41">
        <f t="shared" si="5"/>
        <v>0</v>
      </c>
      <c r="Q41">
        <f t="shared" si="6"/>
        <v>0</v>
      </c>
    </row>
    <row r="42" spans="1:17" ht="15.75" customHeight="1" x14ac:dyDescent="0.25">
      <c r="A42" s="29" t="str">
        <f>IF($B42="","",COUNTA($B$25:$B42))</f>
        <v/>
      </c>
      <c r="B42" s="18"/>
      <c r="C42" s="30" t="str">
        <f t="shared" si="0"/>
        <v/>
      </c>
      <c r="D42" s="20"/>
      <c r="E42" s="31" t="str">
        <f t="shared" si="1"/>
        <v/>
      </c>
      <c r="F42" s="32" t="str">
        <f t="shared" si="2"/>
        <v/>
      </c>
      <c r="G42" s="23"/>
      <c r="H42" s="33" t="str">
        <f t="shared" si="3"/>
        <v/>
      </c>
      <c r="I42" s="34" t="str">
        <f t="shared" si="4"/>
        <v/>
      </c>
      <c r="J42" s="26"/>
      <c r="K42" s="18"/>
      <c r="P42">
        <f t="shared" si="5"/>
        <v>0</v>
      </c>
      <c r="Q42">
        <f t="shared" si="6"/>
        <v>0</v>
      </c>
    </row>
    <row r="43" spans="1:17" ht="15.75" customHeight="1" x14ac:dyDescent="0.25">
      <c r="A43" s="17" t="str">
        <f>IF($B43="","",COUNTA($B$25:$B43))</f>
        <v/>
      </c>
      <c r="B43" s="18"/>
      <c r="C43" s="19" t="str">
        <f t="shared" si="0"/>
        <v/>
      </c>
      <c r="D43" s="20"/>
      <c r="E43" s="21" t="str">
        <f t="shared" si="1"/>
        <v/>
      </c>
      <c r="F43" s="22" t="str">
        <f t="shared" si="2"/>
        <v/>
      </c>
      <c r="G43" s="23"/>
      <c r="H43" s="24" t="str">
        <f t="shared" si="3"/>
        <v/>
      </c>
      <c r="I43" s="25" t="str">
        <f t="shared" si="4"/>
        <v/>
      </c>
      <c r="J43" s="26"/>
      <c r="K43" s="18"/>
      <c r="P43">
        <f t="shared" si="5"/>
        <v>0</v>
      </c>
      <c r="Q43">
        <f t="shared" si="6"/>
        <v>0</v>
      </c>
    </row>
    <row r="44" spans="1:17" ht="15.75" customHeight="1" x14ac:dyDescent="0.25">
      <c r="A44" s="29" t="str">
        <f>IF($B44="","",COUNTA($B$25:$B44))</f>
        <v/>
      </c>
      <c r="B44" s="18"/>
      <c r="C44" s="30" t="str">
        <f t="shared" si="0"/>
        <v/>
      </c>
      <c r="D44" s="20"/>
      <c r="E44" s="31" t="str">
        <f t="shared" si="1"/>
        <v/>
      </c>
      <c r="F44" s="32" t="str">
        <f t="shared" si="2"/>
        <v/>
      </c>
      <c r="G44" s="23"/>
      <c r="H44" s="33" t="str">
        <f t="shared" si="3"/>
        <v/>
      </c>
      <c r="I44" s="34" t="str">
        <f t="shared" si="4"/>
        <v/>
      </c>
      <c r="J44" s="26"/>
      <c r="K44" s="18"/>
      <c r="P44">
        <f t="shared" si="5"/>
        <v>0</v>
      </c>
      <c r="Q44">
        <f t="shared" si="6"/>
        <v>0</v>
      </c>
    </row>
    <row r="45" spans="1:17" ht="6" customHeight="1" x14ac:dyDescent="0.25"/>
    <row r="46" spans="1:17" ht="18.75" customHeight="1" x14ac:dyDescent="0.25">
      <c r="A46" s="10" t="s">
        <v>65</v>
      </c>
      <c r="B46" s="10"/>
      <c r="C46" s="10"/>
      <c r="D46" s="10"/>
      <c r="E46" s="10"/>
      <c r="G46" s="58" t="s">
        <v>66</v>
      </c>
      <c r="H46" s="58"/>
      <c r="I46" s="58"/>
      <c r="J46" s="59">
        <f>SUM($Q$25:$Q$44)</f>
        <v>897.07</v>
      </c>
      <c r="K46" s="59"/>
    </row>
    <row r="47" spans="1:17" ht="18" customHeight="1" x14ac:dyDescent="0.25">
      <c r="A47" s="60" t="s">
        <v>67</v>
      </c>
      <c r="B47" s="60"/>
      <c r="C47" s="60"/>
      <c r="D47" s="60"/>
      <c r="E47" s="60"/>
      <c r="G47" s="61" t="s">
        <v>68</v>
      </c>
      <c r="H47" s="61"/>
      <c r="I47" s="61"/>
      <c r="J47" s="62">
        <v>18</v>
      </c>
      <c r="K47" s="62"/>
    </row>
    <row r="48" spans="1:17" ht="18" customHeight="1" x14ac:dyDescent="0.25">
      <c r="A48" s="60"/>
      <c r="B48" s="60"/>
      <c r="C48" s="60"/>
      <c r="D48" s="60"/>
      <c r="E48" s="60"/>
      <c r="G48" s="63" t="s">
        <v>69</v>
      </c>
      <c r="H48" s="63"/>
      <c r="I48" s="63"/>
      <c r="J48" s="64">
        <f>$J$46+$J$47</f>
        <v>915.07</v>
      </c>
      <c r="K48" s="64"/>
    </row>
    <row r="49" spans="1:11" ht="18" customHeight="1" x14ac:dyDescent="0.25">
      <c r="A49" s="60"/>
      <c r="B49" s="60"/>
      <c r="C49" s="60"/>
      <c r="D49" s="60"/>
      <c r="E49" s="60"/>
      <c r="G49" s="58" t="s">
        <v>70</v>
      </c>
      <c r="H49" s="58"/>
      <c r="I49" s="58"/>
      <c r="J49" s="59">
        <f>ROUND(SUMPRODUCT(($P$25:$P$44=0.19)*$Q$25:$Q$44)*0.19+$J$47*0.19,2)</f>
        <v>164.17</v>
      </c>
      <c r="K49" s="59"/>
    </row>
    <row r="50" spans="1:11" ht="18" customHeight="1" x14ac:dyDescent="0.25">
      <c r="A50" s="60"/>
      <c r="B50" s="60"/>
      <c r="C50" s="60"/>
      <c r="D50" s="60"/>
      <c r="E50" s="60"/>
      <c r="G50" s="58" t="s">
        <v>71</v>
      </c>
      <c r="H50" s="58"/>
      <c r="I50" s="58"/>
      <c r="J50" s="59">
        <f>ROUND(SUMPRODUCT(($P$25:$P$44=0.07)*$Q$25:$Q$44)*0.07,2)</f>
        <v>3.57</v>
      </c>
      <c r="K50" s="59"/>
    </row>
    <row r="51" spans="1:11" ht="24" customHeight="1" x14ac:dyDescent="0.25">
      <c r="A51" s="60"/>
      <c r="B51" s="60"/>
      <c r="C51" s="60"/>
      <c r="D51" s="60"/>
      <c r="E51" s="60"/>
      <c r="G51" s="65" t="s">
        <v>72</v>
      </c>
      <c r="H51" s="65"/>
      <c r="I51" s="65"/>
      <c r="J51" s="66">
        <f>$J$48+$J$49+$J$50</f>
        <v>1082.81</v>
      </c>
      <c r="K51" s="66"/>
    </row>
    <row r="52" spans="1:11" ht="13.5" customHeight="1" x14ac:dyDescent="0.25">
      <c r="G52" s="67" t="s">
        <v>73</v>
      </c>
      <c r="H52" s="67"/>
      <c r="I52" s="67"/>
      <c r="J52" s="68">
        <f>ROUND(SUMPRODUCT($D$25:$D$44,$F$25:$F$44,$G$25:$G$44),2)</f>
        <v>35.69</v>
      </c>
      <c r="K52" s="68"/>
    </row>
    <row r="53" spans="1:11" ht="7.5" customHeight="1" x14ac:dyDescent="0.25"/>
    <row r="54" spans="1:11" ht="25.5" customHeight="1" x14ac:dyDescent="0.25">
      <c r="A54" s="35"/>
      <c r="B54" s="35"/>
      <c r="C54" s="35"/>
      <c r="E54" s="35"/>
      <c r="F54" s="35"/>
      <c r="G54" s="35"/>
      <c r="I54" s="35"/>
      <c r="J54" s="35"/>
      <c r="K54" s="35"/>
    </row>
    <row r="55" spans="1:11" ht="13.5" customHeight="1" x14ac:dyDescent="0.25">
      <c r="A55" s="69" t="s">
        <v>74</v>
      </c>
      <c r="B55" s="69"/>
      <c r="C55" s="69"/>
      <c r="E55" s="69" t="s">
        <v>75</v>
      </c>
      <c r="F55" s="69"/>
      <c r="G55" s="69"/>
      <c r="I55" s="69" t="s">
        <v>76</v>
      </c>
      <c r="J55" s="69"/>
      <c r="K55" s="69"/>
    </row>
    <row r="57" spans="1:11" x14ac:dyDescent="0.25">
      <c r="A57" s="70" t="s">
        <v>77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</row>
  </sheetData>
  <mergeCells count="80">
    <mergeCell ref="A57:K57"/>
    <mergeCell ref="G52:I52"/>
    <mergeCell ref="J52:K52"/>
    <mergeCell ref="A55:C55"/>
    <mergeCell ref="E55:G55"/>
    <mergeCell ref="I55:K55"/>
    <mergeCell ref="A46:E46"/>
    <mergeCell ref="G46:I46"/>
    <mergeCell ref="J46:K46"/>
    <mergeCell ref="A47:E51"/>
    <mergeCell ref="G47:I47"/>
    <mergeCell ref="J47:K47"/>
    <mergeCell ref="G48:I48"/>
    <mergeCell ref="J48:K48"/>
    <mergeCell ref="G49:I49"/>
    <mergeCell ref="J49:K49"/>
    <mergeCell ref="G50:I50"/>
    <mergeCell ref="J50:K50"/>
    <mergeCell ref="G51:I51"/>
    <mergeCell ref="J51:K51"/>
    <mergeCell ref="A21:B21"/>
    <mergeCell ref="C21:E21"/>
    <mergeCell ref="G21:H21"/>
    <mergeCell ref="I21:K21"/>
    <mergeCell ref="A22:B22"/>
    <mergeCell ref="C22:E22"/>
    <mergeCell ref="G22:H22"/>
    <mergeCell ref="I22:K22"/>
    <mergeCell ref="A18:B18"/>
    <mergeCell ref="C18:E18"/>
    <mergeCell ref="G18:H18"/>
    <mergeCell ref="I18:K18"/>
    <mergeCell ref="A19:B19"/>
    <mergeCell ref="C19:E19"/>
    <mergeCell ref="G19:H19"/>
    <mergeCell ref="I19:K19"/>
    <mergeCell ref="A16:B16"/>
    <mergeCell ref="C16:E16"/>
    <mergeCell ref="G16:H16"/>
    <mergeCell ref="I16:K16"/>
    <mergeCell ref="A17:B17"/>
    <mergeCell ref="C17:E17"/>
    <mergeCell ref="G17:H17"/>
    <mergeCell ref="I17:K17"/>
    <mergeCell ref="A14:E14"/>
    <mergeCell ref="G14:K14"/>
    <mergeCell ref="A15:B15"/>
    <mergeCell ref="C15:E15"/>
    <mergeCell ref="G15:H15"/>
    <mergeCell ref="I15:K15"/>
    <mergeCell ref="A11:B11"/>
    <mergeCell ref="C11:E11"/>
    <mergeCell ref="G11:H11"/>
    <mergeCell ref="I11:K11"/>
    <mergeCell ref="A12:B12"/>
    <mergeCell ref="C12:E12"/>
    <mergeCell ref="G12:H12"/>
    <mergeCell ref="I12:K12"/>
    <mergeCell ref="A9:B9"/>
    <mergeCell ref="C9:E9"/>
    <mergeCell ref="G9:H9"/>
    <mergeCell ref="I9:K9"/>
    <mergeCell ref="A10:B10"/>
    <mergeCell ref="C10:E10"/>
    <mergeCell ref="G10:H10"/>
    <mergeCell ref="I10:K10"/>
    <mergeCell ref="A7:B7"/>
    <mergeCell ref="C7:E7"/>
    <mergeCell ref="G7:H7"/>
    <mergeCell ref="I7:K7"/>
    <mergeCell ref="A8:B8"/>
    <mergeCell ref="C8:E8"/>
    <mergeCell ref="G8:H8"/>
    <mergeCell ref="I8:K8"/>
    <mergeCell ref="A2:H3"/>
    <mergeCell ref="I2:K2"/>
    <mergeCell ref="I3:K3"/>
    <mergeCell ref="A4:K4"/>
    <mergeCell ref="A6:E6"/>
    <mergeCell ref="G6:K6"/>
  </mergeCells>
  <conditionalFormatting sqref="K25:K44">
    <cfRule type="cellIs" dxfId="4" priority="2" operator="equal">
      <formula>"Geliefert"</formula>
    </cfRule>
    <cfRule type="cellIs" dxfId="3" priority="3" operator="equal">
      <formula>"Teilgeliefert"</formula>
    </cfRule>
    <cfRule type="cellIs" dxfId="2" priority="4" operator="equal">
      <formula>"Bestellt"</formula>
    </cfRule>
    <cfRule type="cellIs" dxfId="1" priority="5" operator="equal">
      <formula>"Offen"</formula>
    </cfRule>
    <cfRule type="cellIs" dxfId="0" priority="6" operator="equal">
      <formula>"Storniert"</formula>
    </cfRule>
  </conditionalFormatting>
  <dataValidations count="7">
    <dataValidation type="list" allowBlank="1" showInputMessage="1" showErrorMessage="1" prompt="Lieferant aus dem Stammdaten-Blatt wählen" sqref="I7" xr:uid="{00000000-0002-0000-0000-000000000000}">
      <formula1>Lieferant_Namen</formula1>
      <formula2>0</formula2>
    </dataValidation>
    <dataValidation type="list" allowBlank="1" showErrorMessage="1" sqref="C18" xr:uid="{00000000-0002-0000-0000-000001000000}">
      <formula1>BestellStatus_Liste</formula1>
      <formula2>0</formula2>
    </dataValidation>
    <dataValidation type="list" allowBlank="1" showErrorMessage="1" sqref="I18" xr:uid="{00000000-0002-0000-0000-000002000000}">
      <formula1>Lieferbed_Liste</formula1>
      <formula2>0</formula2>
    </dataValidation>
    <dataValidation type="list" allowBlank="1" showInputMessage="1" showErrorMessage="1" prompt="Artikel-Nr. aus dem Artikelstamm wählen" sqref="B25:B44" xr:uid="{00000000-0002-0000-0000-000003000000}">
      <formula1>Artikel_Nr</formula1>
      <formula2>0</formula2>
    </dataValidation>
    <dataValidation type="list" allowBlank="1" showErrorMessage="1" sqref="K25:K44" xr:uid="{00000000-0002-0000-0000-000004000000}">
      <formula1>PosStatus_Liste</formula1>
      <formula2>0</formula2>
    </dataValidation>
    <dataValidation type="decimal" operator="greaterThanOrEqual" allowBlank="1" sqref="D25:D44" xr:uid="{00000000-0002-0000-0000-000005000000}">
      <formula1>0</formula1>
      <formula2>0</formula2>
    </dataValidation>
    <dataValidation type="decimal" allowBlank="1" error="Rabatt als Anteil eingeben (z. B. 0,05 = 5 %)." sqref="G25:G44" xr:uid="{00000000-0002-0000-0000-000006000000}">
      <formula1>0</formula1>
      <formula2>1</formula2>
    </dataValidation>
  </dataValidations>
  <pageMargins left="0.4" right="0.4" top="0.5" bottom="0.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8"/>
  <sheetViews>
    <sheetView showGridLines="0" zoomScaleNormal="100" workbookViewId="0"/>
  </sheetViews>
  <sheetFormatPr baseColWidth="10" defaultColWidth="8.7109375" defaultRowHeight="15" x14ac:dyDescent="0.25"/>
  <cols>
    <col min="1" max="1" width="22" customWidth="1"/>
    <col min="2" max="2" width="40" customWidth="1"/>
    <col min="3" max="3" width="16" customWidth="1"/>
    <col min="4" max="4" width="13" customWidth="1"/>
    <col min="5" max="5" width="16" customWidth="1"/>
    <col min="6" max="6" width="18" customWidth="1"/>
    <col min="7" max="7" width="34" customWidth="1"/>
    <col min="8" max="8" width="30" customWidth="1"/>
    <col min="9" max="9" width="4" customWidth="1"/>
    <col min="10" max="10" width="14" customWidth="1"/>
    <col min="11" max="11" width="3" customWidth="1"/>
    <col min="12" max="12" width="8" customWidth="1"/>
  </cols>
  <sheetData>
    <row r="1" spans="1:12" ht="6" customHeight="1" x14ac:dyDescent="0.25">
      <c r="A1" s="15"/>
      <c r="B1" s="15"/>
      <c r="C1" s="15"/>
      <c r="D1" s="15"/>
      <c r="E1" s="15"/>
      <c r="F1" s="15"/>
      <c r="G1" s="15"/>
      <c r="H1" s="15"/>
    </row>
    <row r="2" spans="1:12" ht="25.5" customHeight="1" x14ac:dyDescent="0.25">
      <c r="A2" s="71" t="s">
        <v>78</v>
      </c>
      <c r="B2" s="71"/>
      <c r="C2" s="71"/>
      <c r="D2" s="71"/>
      <c r="E2" s="71"/>
      <c r="F2" s="71"/>
      <c r="G2" s="71"/>
      <c r="H2" s="71"/>
      <c r="J2" s="36" t="s">
        <v>79</v>
      </c>
      <c r="L2" s="37">
        <v>2026</v>
      </c>
    </row>
    <row r="3" spans="1:12" ht="12" customHeight="1" x14ac:dyDescent="0.25">
      <c r="A3" s="71"/>
      <c r="B3" s="71"/>
      <c r="C3" s="71"/>
      <c r="D3" s="71"/>
      <c r="E3" s="71"/>
      <c r="F3" s="71"/>
      <c r="G3" s="71"/>
      <c r="H3" s="71"/>
    </row>
    <row r="4" spans="1:12" ht="18" customHeight="1" x14ac:dyDescent="0.25">
      <c r="A4" s="11" t="s">
        <v>80</v>
      </c>
      <c r="B4" s="11"/>
      <c r="C4" s="11"/>
      <c r="D4" s="11"/>
      <c r="E4" s="11"/>
      <c r="F4" s="11"/>
      <c r="G4" s="11"/>
      <c r="H4" s="11"/>
    </row>
    <row r="6" spans="1:12" ht="18.75" customHeight="1" x14ac:dyDescent="0.25">
      <c r="A6" s="10" t="s">
        <v>81</v>
      </c>
      <c r="B6" s="10"/>
      <c r="C6" s="10"/>
      <c r="D6" s="10"/>
      <c r="E6" s="10"/>
      <c r="F6" s="10"/>
    </row>
    <row r="7" spans="1:12" ht="25.5" customHeight="1" x14ac:dyDescent="0.25">
      <c r="A7" s="16" t="s">
        <v>44</v>
      </c>
      <c r="B7" s="16" t="s">
        <v>45</v>
      </c>
      <c r="C7" s="16" t="s">
        <v>47</v>
      </c>
      <c r="D7" s="16" t="s">
        <v>82</v>
      </c>
      <c r="E7" s="16" t="s">
        <v>83</v>
      </c>
      <c r="F7" s="16" t="s">
        <v>84</v>
      </c>
    </row>
    <row r="8" spans="1:12" x14ac:dyDescent="0.25">
      <c r="A8" s="38" t="s">
        <v>54</v>
      </c>
      <c r="B8" s="39" t="s">
        <v>85</v>
      </c>
      <c r="C8" s="40" t="s">
        <v>86</v>
      </c>
      <c r="D8" s="41">
        <v>24.9</v>
      </c>
      <c r="E8" s="39" t="s">
        <v>87</v>
      </c>
      <c r="F8" s="42">
        <v>0.19</v>
      </c>
    </row>
    <row r="9" spans="1:12" x14ac:dyDescent="0.25">
      <c r="A9" s="43" t="s">
        <v>88</v>
      </c>
      <c r="B9" s="44" t="s">
        <v>89</v>
      </c>
      <c r="C9" s="45" t="s">
        <v>90</v>
      </c>
      <c r="D9" s="46">
        <v>3.2</v>
      </c>
      <c r="E9" s="44" t="s">
        <v>87</v>
      </c>
      <c r="F9" s="47">
        <v>0.19</v>
      </c>
    </row>
    <row r="10" spans="1:12" x14ac:dyDescent="0.25">
      <c r="A10" s="38" t="s">
        <v>91</v>
      </c>
      <c r="B10" s="39" t="s">
        <v>92</v>
      </c>
      <c r="C10" s="40" t="s">
        <v>93</v>
      </c>
      <c r="D10" s="41">
        <v>14.5</v>
      </c>
      <c r="E10" s="39" t="s">
        <v>87</v>
      </c>
      <c r="F10" s="42">
        <v>0.19</v>
      </c>
    </row>
    <row r="11" spans="1:12" x14ac:dyDescent="0.25">
      <c r="A11" s="43" t="s">
        <v>94</v>
      </c>
      <c r="B11" s="44" t="s">
        <v>95</v>
      </c>
      <c r="C11" s="45" t="s">
        <v>90</v>
      </c>
      <c r="D11" s="46">
        <v>1.1499999999999999</v>
      </c>
      <c r="E11" s="44" t="s">
        <v>96</v>
      </c>
      <c r="F11" s="47">
        <v>0.19</v>
      </c>
    </row>
    <row r="12" spans="1:12" x14ac:dyDescent="0.25">
      <c r="A12" s="38" t="s">
        <v>56</v>
      </c>
      <c r="B12" s="39" t="s">
        <v>97</v>
      </c>
      <c r="C12" s="40" t="s">
        <v>98</v>
      </c>
      <c r="D12" s="41">
        <v>1.8</v>
      </c>
      <c r="E12" s="39" t="s">
        <v>96</v>
      </c>
      <c r="F12" s="42">
        <v>0.19</v>
      </c>
    </row>
    <row r="13" spans="1:12" x14ac:dyDescent="0.25">
      <c r="A13" s="43" t="s">
        <v>99</v>
      </c>
      <c r="B13" s="44" t="s">
        <v>100</v>
      </c>
      <c r="C13" s="45" t="s">
        <v>98</v>
      </c>
      <c r="D13" s="46">
        <v>34.5</v>
      </c>
      <c r="E13" s="44" t="s">
        <v>96</v>
      </c>
      <c r="F13" s="47">
        <v>0.19</v>
      </c>
    </row>
    <row r="14" spans="1:12" x14ac:dyDescent="0.25">
      <c r="A14" s="38" t="s">
        <v>57</v>
      </c>
      <c r="B14" s="39" t="s">
        <v>101</v>
      </c>
      <c r="C14" s="40" t="s">
        <v>90</v>
      </c>
      <c r="D14" s="41">
        <v>18.75</v>
      </c>
      <c r="E14" s="39" t="s">
        <v>102</v>
      </c>
      <c r="F14" s="42">
        <v>0.19</v>
      </c>
    </row>
    <row r="15" spans="1:12" x14ac:dyDescent="0.25">
      <c r="A15" s="43" t="s">
        <v>103</v>
      </c>
      <c r="B15" s="44" t="s">
        <v>104</v>
      </c>
      <c r="C15" s="45" t="s">
        <v>105</v>
      </c>
      <c r="D15" s="46">
        <v>12.4</v>
      </c>
      <c r="E15" s="44" t="s">
        <v>102</v>
      </c>
      <c r="F15" s="47">
        <v>0.19</v>
      </c>
    </row>
    <row r="16" spans="1:12" x14ac:dyDescent="0.25">
      <c r="A16" s="38" t="s">
        <v>64</v>
      </c>
      <c r="B16" s="39" t="s">
        <v>106</v>
      </c>
      <c r="C16" s="40" t="s">
        <v>107</v>
      </c>
      <c r="D16" s="41">
        <v>6.9</v>
      </c>
      <c r="E16" s="39" t="s">
        <v>108</v>
      </c>
      <c r="F16" s="42">
        <v>0.19</v>
      </c>
    </row>
    <row r="17" spans="1:8" x14ac:dyDescent="0.25">
      <c r="A17" s="43" t="s">
        <v>109</v>
      </c>
      <c r="B17" s="44" t="s">
        <v>110</v>
      </c>
      <c r="C17" s="45" t="s">
        <v>111</v>
      </c>
      <c r="D17" s="46">
        <v>14.2</v>
      </c>
      <c r="E17" s="44" t="s">
        <v>108</v>
      </c>
      <c r="F17" s="47">
        <v>0.19</v>
      </c>
    </row>
    <row r="18" spans="1:8" x14ac:dyDescent="0.25">
      <c r="A18" s="38" t="s">
        <v>60</v>
      </c>
      <c r="B18" s="39" t="s">
        <v>112</v>
      </c>
      <c r="C18" s="40" t="s">
        <v>113</v>
      </c>
      <c r="D18" s="41">
        <v>2.35</v>
      </c>
      <c r="E18" s="39" t="s">
        <v>114</v>
      </c>
      <c r="F18" s="42">
        <v>0.19</v>
      </c>
    </row>
    <row r="19" spans="1:8" x14ac:dyDescent="0.25">
      <c r="A19" s="43" t="s">
        <v>115</v>
      </c>
      <c r="B19" s="44" t="s">
        <v>116</v>
      </c>
      <c r="C19" s="45" t="s">
        <v>90</v>
      </c>
      <c r="D19" s="46">
        <v>4.8</v>
      </c>
      <c r="E19" s="44" t="s">
        <v>114</v>
      </c>
      <c r="F19" s="47">
        <v>0.19</v>
      </c>
    </row>
    <row r="20" spans="1:8" x14ac:dyDescent="0.25">
      <c r="A20" s="38" t="s">
        <v>59</v>
      </c>
      <c r="B20" s="39" t="s">
        <v>117</v>
      </c>
      <c r="C20" s="40" t="s">
        <v>107</v>
      </c>
      <c r="D20" s="41">
        <v>8.5</v>
      </c>
      <c r="E20" s="39" t="s">
        <v>118</v>
      </c>
      <c r="F20" s="42">
        <v>7.0000000000000007E-2</v>
      </c>
    </row>
    <row r="21" spans="1:8" x14ac:dyDescent="0.25">
      <c r="A21" s="43" t="s">
        <v>119</v>
      </c>
      <c r="B21" s="44" t="s">
        <v>120</v>
      </c>
      <c r="C21" s="45" t="s">
        <v>121</v>
      </c>
      <c r="D21" s="46">
        <v>5.4</v>
      </c>
      <c r="E21" s="44" t="s">
        <v>118</v>
      </c>
      <c r="F21" s="47">
        <v>7.0000000000000007E-2</v>
      </c>
    </row>
    <row r="22" spans="1:8" x14ac:dyDescent="0.25">
      <c r="A22" s="38" t="s">
        <v>62</v>
      </c>
      <c r="B22" s="39" t="s">
        <v>122</v>
      </c>
      <c r="C22" s="40" t="s">
        <v>90</v>
      </c>
      <c r="D22" s="41">
        <v>3.6</v>
      </c>
      <c r="E22" s="39" t="s">
        <v>123</v>
      </c>
      <c r="F22" s="42">
        <v>0.19</v>
      </c>
    </row>
    <row r="24" spans="1:8" ht="18.75" customHeight="1" x14ac:dyDescent="0.25">
      <c r="A24" s="10" t="s">
        <v>124</v>
      </c>
      <c r="B24" s="10"/>
      <c r="C24" s="10"/>
      <c r="D24" s="10"/>
      <c r="E24" s="10"/>
      <c r="F24" s="10"/>
      <c r="G24" s="10"/>
      <c r="H24" s="10"/>
    </row>
    <row r="25" spans="1:8" ht="25.5" customHeight="1" x14ac:dyDescent="0.25">
      <c r="A25" s="16" t="s">
        <v>5</v>
      </c>
      <c r="B25" s="16" t="s">
        <v>9</v>
      </c>
      <c r="C25" s="16" t="s">
        <v>12</v>
      </c>
      <c r="D25" s="16" t="s">
        <v>125</v>
      </c>
      <c r="E25" s="16" t="s">
        <v>126</v>
      </c>
      <c r="F25" s="16" t="s">
        <v>10</v>
      </c>
      <c r="G25" s="16" t="s">
        <v>16</v>
      </c>
      <c r="H25" s="16" t="s">
        <v>30</v>
      </c>
    </row>
    <row r="26" spans="1:8" x14ac:dyDescent="0.25">
      <c r="A26" s="48" t="s">
        <v>127</v>
      </c>
      <c r="B26" s="40" t="s">
        <v>128</v>
      </c>
      <c r="C26" s="39" t="s">
        <v>129</v>
      </c>
      <c r="D26" s="40" t="s">
        <v>130</v>
      </c>
      <c r="E26" s="39" t="s">
        <v>131</v>
      </c>
      <c r="F26" s="39" t="s">
        <v>132</v>
      </c>
      <c r="G26" s="39" t="s">
        <v>133</v>
      </c>
      <c r="H26" s="39" t="s">
        <v>134</v>
      </c>
    </row>
    <row r="27" spans="1:8" x14ac:dyDescent="0.25">
      <c r="A27" s="49" t="s">
        <v>135</v>
      </c>
      <c r="B27" s="45" t="s">
        <v>136</v>
      </c>
      <c r="C27" s="44" t="s">
        <v>137</v>
      </c>
      <c r="D27" s="45" t="s">
        <v>138</v>
      </c>
      <c r="E27" s="44" t="s">
        <v>139</v>
      </c>
      <c r="F27" s="44" t="s">
        <v>140</v>
      </c>
      <c r="G27" s="44" t="s">
        <v>141</v>
      </c>
      <c r="H27" s="44" t="s">
        <v>142</v>
      </c>
    </row>
    <row r="28" spans="1:8" x14ac:dyDescent="0.25">
      <c r="A28" s="48" t="s">
        <v>6</v>
      </c>
      <c r="B28" s="40" t="s">
        <v>143</v>
      </c>
      <c r="C28" s="39" t="s">
        <v>144</v>
      </c>
      <c r="D28" s="40" t="s">
        <v>145</v>
      </c>
      <c r="E28" s="39" t="s">
        <v>146</v>
      </c>
      <c r="F28" s="39" t="s">
        <v>147</v>
      </c>
      <c r="G28" s="39" t="s">
        <v>148</v>
      </c>
      <c r="H28" s="39" t="s">
        <v>149</v>
      </c>
    </row>
    <row r="29" spans="1:8" x14ac:dyDescent="0.25">
      <c r="A29" s="49" t="s">
        <v>150</v>
      </c>
      <c r="B29" s="45" t="s">
        <v>151</v>
      </c>
      <c r="C29" s="44" t="s">
        <v>152</v>
      </c>
      <c r="D29" s="45" t="s">
        <v>153</v>
      </c>
      <c r="E29" s="44" t="s">
        <v>154</v>
      </c>
      <c r="F29" s="44" t="s">
        <v>155</v>
      </c>
      <c r="G29" s="44" t="s">
        <v>156</v>
      </c>
      <c r="H29" s="44" t="s">
        <v>134</v>
      </c>
    </row>
    <row r="30" spans="1:8" x14ac:dyDescent="0.25">
      <c r="A30" s="48" t="s">
        <v>157</v>
      </c>
      <c r="B30" s="40" t="s">
        <v>158</v>
      </c>
      <c r="C30" s="39" t="s">
        <v>159</v>
      </c>
      <c r="D30" s="40" t="s">
        <v>160</v>
      </c>
      <c r="E30" s="39" t="s">
        <v>161</v>
      </c>
      <c r="F30" s="39" t="s">
        <v>162</v>
      </c>
      <c r="G30" s="39" t="s">
        <v>163</v>
      </c>
      <c r="H30" s="39" t="s">
        <v>164</v>
      </c>
    </row>
    <row r="32" spans="1:8" ht="18.75" customHeight="1" x14ac:dyDescent="0.25">
      <c r="A32" s="10" t="s">
        <v>165</v>
      </c>
      <c r="B32" s="10"/>
      <c r="C32" s="10"/>
      <c r="D32" s="10"/>
      <c r="E32" s="10"/>
      <c r="F32" s="10"/>
      <c r="G32" s="10"/>
      <c r="H32" s="10"/>
    </row>
    <row r="33" spans="1:8" ht="24" customHeight="1" x14ac:dyDescent="0.25">
      <c r="A33" s="50" t="s">
        <v>166</v>
      </c>
      <c r="C33" s="50" t="s">
        <v>167</v>
      </c>
      <c r="D33" s="50" t="s">
        <v>168</v>
      </c>
      <c r="E33" s="50" t="s">
        <v>31</v>
      </c>
      <c r="F33" s="50" t="s">
        <v>169</v>
      </c>
      <c r="G33" s="50" t="s">
        <v>30</v>
      </c>
      <c r="H33" s="50" t="s">
        <v>33</v>
      </c>
    </row>
    <row r="34" spans="1:8" x14ac:dyDescent="0.25">
      <c r="A34" s="40" t="s">
        <v>90</v>
      </c>
      <c r="C34" s="42">
        <v>0</v>
      </c>
      <c r="D34" s="40" t="s">
        <v>63</v>
      </c>
      <c r="E34" s="40" t="s">
        <v>170</v>
      </c>
      <c r="F34" s="40" t="s">
        <v>87</v>
      </c>
      <c r="G34" s="40" t="s">
        <v>164</v>
      </c>
      <c r="H34" s="40" t="s">
        <v>34</v>
      </c>
    </row>
    <row r="35" spans="1:8" x14ac:dyDescent="0.25">
      <c r="A35" s="40" t="s">
        <v>86</v>
      </c>
      <c r="C35" s="42">
        <v>7.0000000000000007E-2</v>
      </c>
      <c r="D35" s="40" t="s">
        <v>58</v>
      </c>
      <c r="E35" s="40" t="s">
        <v>32</v>
      </c>
      <c r="F35" s="40" t="s">
        <v>96</v>
      </c>
      <c r="G35" s="40" t="s">
        <v>142</v>
      </c>
      <c r="H35" s="40" t="s">
        <v>171</v>
      </c>
    </row>
    <row r="36" spans="1:8" x14ac:dyDescent="0.25">
      <c r="A36" s="40" t="s">
        <v>93</v>
      </c>
      <c r="C36" s="42">
        <v>0.19</v>
      </c>
      <c r="D36" s="40" t="s">
        <v>61</v>
      </c>
      <c r="E36" s="40" t="s">
        <v>58</v>
      </c>
      <c r="F36" s="40" t="s">
        <v>102</v>
      </c>
      <c r="G36" s="40" t="s">
        <v>134</v>
      </c>
      <c r="H36" s="40" t="s">
        <v>172</v>
      </c>
    </row>
    <row r="37" spans="1:8" x14ac:dyDescent="0.25">
      <c r="A37" s="40" t="s">
        <v>121</v>
      </c>
      <c r="D37" s="40" t="s">
        <v>55</v>
      </c>
      <c r="E37" s="40" t="s">
        <v>173</v>
      </c>
      <c r="F37" s="40" t="s">
        <v>118</v>
      </c>
      <c r="G37" s="40" t="s">
        <v>149</v>
      </c>
      <c r="H37" s="40" t="s">
        <v>174</v>
      </c>
    </row>
    <row r="38" spans="1:8" x14ac:dyDescent="0.25">
      <c r="A38" s="40" t="s">
        <v>111</v>
      </c>
      <c r="D38" s="40" t="s">
        <v>175</v>
      </c>
      <c r="E38" s="40" t="s">
        <v>175</v>
      </c>
      <c r="F38" s="40" t="s">
        <v>108</v>
      </c>
    </row>
    <row r="39" spans="1:8" x14ac:dyDescent="0.25">
      <c r="A39" s="40" t="s">
        <v>107</v>
      </c>
      <c r="F39" s="40" t="s">
        <v>114</v>
      </c>
    </row>
    <row r="40" spans="1:8" x14ac:dyDescent="0.25">
      <c r="A40" s="40" t="s">
        <v>176</v>
      </c>
      <c r="F40" s="40" t="s">
        <v>123</v>
      </c>
    </row>
    <row r="41" spans="1:8" x14ac:dyDescent="0.25">
      <c r="A41" s="40" t="s">
        <v>177</v>
      </c>
      <c r="F41" s="40" t="s">
        <v>178</v>
      </c>
    </row>
    <row r="42" spans="1:8" x14ac:dyDescent="0.25">
      <c r="A42" s="40" t="s">
        <v>98</v>
      </c>
    </row>
    <row r="43" spans="1:8" x14ac:dyDescent="0.25">
      <c r="A43" s="40" t="s">
        <v>105</v>
      </c>
    </row>
    <row r="44" spans="1:8" x14ac:dyDescent="0.25">
      <c r="A44" s="40" t="s">
        <v>113</v>
      </c>
    </row>
    <row r="45" spans="1:8" x14ac:dyDescent="0.25">
      <c r="A45" s="40" t="s">
        <v>179</v>
      </c>
    </row>
    <row r="46" spans="1:8" x14ac:dyDescent="0.25">
      <c r="A46" s="40" t="s">
        <v>180</v>
      </c>
    </row>
    <row r="47" spans="1:8" x14ac:dyDescent="0.25">
      <c r="A47" s="40" t="s">
        <v>181</v>
      </c>
    </row>
    <row r="48" spans="1:8" x14ac:dyDescent="0.25">
      <c r="A48" s="40" t="s">
        <v>182</v>
      </c>
    </row>
    <row r="50" spans="1:8" ht="18.75" customHeight="1" x14ac:dyDescent="0.25">
      <c r="A50" s="10" t="s">
        <v>183</v>
      </c>
      <c r="B50" s="10"/>
      <c r="C50" s="10"/>
      <c r="D50" s="10"/>
      <c r="E50" s="10"/>
      <c r="F50" s="10"/>
      <c r="G50" s="10"/>
      <c r="H50" s="10"/>
    </row>
    <row r="51" spans="1:8" ht="16.5" customHeight="1" x14ac:dyDescent="0.25">
      <c r="A51" s="72" t="s">
        <v>184</v>
      </c>
      <c r="B51" s="72"/>
      <c r="C51" s="72"/>
      <c r="D51" s="72"/>
      <c r="E51" s="72"/>
      <c r="F51" s="72"/>
      <c r="G51" s="72"/>
      <c r="H51" s="72"/>
    </row>
    <row r="52" spans="1:8" ht="16.5" customHeight="1" x14ac:dyDescent="0.25">
      <c r="A52" s="73" t="s">
        <v>185</v>
      </c>
      <c r="B52" s="73"/>
      <c r="C52" s="73"/>
      <c r="D52" s="73"/>
      <c r="E52" s="73"/>
      <c r="F52" s="73"/>
      <c r="G52" s="73"/>
      <c r="H52" s="73"/>
    </row>
    <row r="53" spans="1:8" ht="16.5" customHeight="1" x14ac:dyDescent="0.25">
      <c r="A53" s="72" t="s">
        <v>186</v>
      </c>
      <c r="B53" s="72"/>
      <c r="C53" s="72"/>
      <c r="D53" s="72"/>
      <c r="E53" s="72"/>
      <c r="F53" s="72"/>
      <c r="G53" s="72"/>
      <c r="H53" s="72"/>
    </row>
    <row r="54" spans="1:8" ht="16.5" customHeight="1" x14ac:dyDescent="0.25">
      <c r="A54" s="73" t="s">
        <v>187</v>
      </c>
      <c r="B54" s="73"/>
      <c r="C54" s="73"/>
      <c r="D54" s="73"/>
      <c r="E54" s="73"/>
      <c r="F54" s="73"/>
      <c r="G54" s="73"/>
      <c r="H54" s="73"/>
    </row>
    <row r="55" spans="1:8" ht="16.5" customHeight="1" x14ac:dyDescent="0.25">
      <c r="A55" s="72" t="s">
        <v>188</v>
      </c>
      <c r="B55" s="72"/>
      <c r="C55" s="72"/>
      <c r="D55" s="72"/>
      <c r="E55" s="72"/>
      <c r="F55" s="72"/>
      <c r="G55" s="72"/>
      <c r="H55" s="72"/>
    </row>
    <row r="57" spans="1:8" x14ac:dyDescent="0.25">
      <c r="A57" s="51"/>
      <c r="B57" s="52" t="s">
        <v>189</v>
      </c>
      <c r="C57" s="53"/>
      <c r="D57" s="52" t="s">
        <v>190</v>
      </c>
      <c r="E57" s="54"/>
      <c r="F57" s="52" t="s">
        <v>55</v>
      </c>
      <c r="G57" s="55"/>
      <c r="H57" s="52" t="s">
        <v>61</v>
      </c>
    </row>
    <row r="58" spans="1:8" x14ac:dyDescent="0.25">
      <c r="A58" s="56"/>
      <c r="B58" s="52" t="s">
        <v>58</v>
      </c>
      <c r="C58" s="57"/>
      <c r="D58" s="52" t="s">
        <v>63</v>
      </c>
    </row>
  </sheetData>
  <mergeCells count="11">
    <mergeCell ref="A55:H55"/>
    <mergeCell ref="A50:H50"/>
    <mergeCell ref="A51:H51"/>
    <mergeCell ref="A52:H52"/>
    <mergeCell ref="A53:H53"/>
    <mergeCell ref="A54:H54"/>
    <mergeCell ref="A2:H3"/>
    <mergeCell ref="A4:H4"/>
    <mergeCell ref="A6:F6"/>
    <mergeCell ref="A24:H24"/>
    <mergeCell ref="A32:H32"/>
  </mergeCells>
  <dataValidations count="4">
    <dataValidation type="list" allowBlank="1" showErrorMessage="1" sqref="C8:C22" xr:uid="{00000000-0002-0000-0100-000000000000}">
      <formula1>Einheiten_Liste</formula1>
      <formula2>0</formula2>
    </dataValidation>
    <dataValidation type="list" allowBlank="1" showErrorMessage="1" sqref="E8:E22" xr:uid="{00000000-0002-0000-0100-000001000000}">
      <formula1>Warengruppen_Liste</formula1>
      <formula2>0</formula2>
    </dataValidation>
    <dataValidation type="list" allowBlank="1" showErrorMessage="1" sqref="F8:F22" xr:uid="{00000000-0002-0000-0100-000002000000}">
      <formula1>MwSt_Liste</formula1>
      <formula2>0</formula2>
    </dataValidation>
    <dataValidation type="list" allowBlank="1" showErrorMessage="1" sqref="H26:H30" xr:uid="{00000000-0002-0000-0100-000003000000}">
      <formula1>Zahlung_Liste</formula1>
      <formula2>0</formula2>
    </dataValidation>
  </dataValidations>
  <pageMargins left="0.75" right="0.75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17</vt:i4>
      </vt:variant>
    </vt:vector>
  </HeadingPairs>
  <TitlesOfParts>
    <vt:vector size="19" baseType="lpstr">
      <vt:lpstr>Bestellung</vt:lpstr>
      <vt:lpstr>Stammdaten</vt:lpstr>
      <vt:lpstr>Artikel_Nr</vt:lpstr>
      <vt:lpstr>Artikel_Tabelle</vt:lpstr>
      <vt:lpstr>BestellStatus_Liste</vt:lpstr>
      <vt:lpstr>Bestellung!Druckbereich</vt:lpstr>
      <vt:lpstr>Stammdaten!Druckbereich</vt:lpstr>
      <vt:lpstr>Bestellung!Drucktitel</vt:lpstr>
      <vt:lpstr>Einheiten_Liste</vt:lpstr>
      <vt:lpstr>Lieferant_Namen</vt:lpstr>
      <vt:lpstr>Lieferant_Tabelle</vt:lpstr>
      <vt:lpstr>Lieferbed_Liste</vt:lpstr>
      <vt:lpstr>MB_Netto</vt:lpstr>
      <vt:lpstr>MB_Rate</vt:lpstr>
      <vt:lpstr>MwSt_Liste</vt:lpstr>
      <vt:lpstr>PosStatus_Liste</vt:lpstr>
      <vt:lpstr>Warengruppen_Liste</vt:lpstr>
      <vt:lpstr>Wirtschaftsjahr</vt:lpstr>
      <vt:lpstr>Zahlung_Liste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2026-08-12T10:40:40Z</dcterms:created>
  <dcterms:modified xsi:type="dcterms:W3CDTF">2026-08-12T16:09:42Z</dcterms:modified>
  <dc:language>en-US</dc:language>
</cp:coreProperties>
</file>