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BDDABCDD-3B40-4C88-9743-2FD10BEE8304}" xr6:coauthVersionLast="47" xr6:coauthVersionMax="47" xr10:uidLastSave="{00000000-0000-0000-0000-000000000000}"/>
  <bookViews>
    <workbookView xWindow="1035" yWindow="1035" windowWidth="25500" windowHeight="13500" tabRatio="500" xr2:uid="{00000000-000D-0000-FFFF-FFFF00000000}"/>
  </bookViews>
  <sheets>
    <sheet name="Übersicht" sheetId="1" r:id="rId1"/>
    <sheet name="Gewichtstagebuch" sheetId="2" r:id="rId2"/>
  </sheets>
  <definedNames>
    <definedName name="_xlnm._FilterDatabase" localSheetId="1" hidden="1">Gewichtstagebuch!$A$5:$H$40</definedName>
    <definedName name="_xlnm.Print_Area" localSheetId="1">Gewichtstagebuch!$A$1:$H$40</definedName>
    <definedName name="_xlnm.Print_Area" localSheetId="0">Übersicht!$A$1:$H$50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40" i="2" l="1"/>
  <c r="I40" i="2"/>
  <c r="G40" i="2"/>
  <c r="F40" i="2"/>
  <c r="E40" i="2"/>
  <c r="J39" i="2"/>
  <c r="I39" i="2"/>
  <c r="G39" i="2"/>
  <c r="F39" i="2"/>
  <c r="E39" i="2"/>
  <c r="J38" i="2"/>
  <c r="I38" i="2"/>
  <c r="G38" i="2"/>
  <c r="F38" i="2"/>
  <c r="E38" i="2"/>
  <c r="J37" i="2"/>
  <c r="I37" i="2"/>
  <c r="G37" i="2"/>
  <c r="F37" i="2"/>
  <c r="E37" i="2"/>
  <c r="J36" i="2"/>
  <c r="I36" i="2"/>
  <c r="G36" i="2"/>
  <c r="F36" i="2"/>
  <c r="E36" i="2"/>
  <c r="J35" i="2"/>
  <c r="I35" i="2"/>
  <c r="G35" i="2"/>
  <c r="F35" i="2"/>
  <c r="E35" i="2"/>
  <c r="J34" i="2"/>
  <c r="I34" i="2"/>
  <c r="G34" i="2"/>
  <c r="F34" i="2"/>
  <c r="E34" i="2"/>
  <c r="J33" i="2"/>
  <c r="I33" i="2"/>
  <c r="G33" i="2"/>
  <c r="F33" i="2"/>
  <c r="E33" i="2"/>
  <c r="J32" i="2"/>
  <c r="I32" i="2"/>
  <c r="G32" i="2"/>
  <c r="F32" i="2"/>
  <c r="E32" i="2"/>
  <c r="J31" i="2"/>
  <c r="I31" i="2"/>
  <c r="G31" i="2"/>
  <c r="F31" i="2"/>
  <c r="E31" i="2"/>
  <c r="J30" i="2"/>
  <c r="I30" i="2"/>
  <c r="G30" i="2"/>
  <c r="F30" i="2"/>
  <c r="E30" i="2"/>
  <c r="J29" i="2"/>
  <c r="I29" i="2"/>
  <c r="G29" i="2"/>
  <c r="F29" i="2"/>
  <c r="E29" i="2"/>
  <c r="J28" i="2"/>
  <c r="I28" i="2"/>
  <c r="G28" i="2"/>
  <c r="F28" i="2"/>
  <c r="E28" i="2"/>
  <c r="J27" i="2"/>
  <c r="I27" i="2"/>
  <c r="G27" i="2"/>
  <c r="F27" i="2"/>
  <c r="E27" i="2"/>
  <c r="J26" i="2"/>
  <c r="I26" i="2"/>
  <c r="G26" i="2"/>
  <c r="F26" i="2"/>
  <c r="E26" i="2"/>
  <c r="J25" i="2"/>
  <c r="I25" i="2"/>
  <c r="G25" i="2"/>
  <c r="F25" i="2"/>
  <c r="E25" i="2"/>
  <c r="J24" i="2"/>
  <c r="I24" i="2"/>
  <c r="G24" i="2"/>
  <c r="F24" i="2"/>
  <c r="E24" i="2"/>
  <c r="J23" i="2"/>
  <c r="I23" i="2"/>
  <c r="G23" i="2"/>
  <c r="F23" i="2"/>
  <c r="E23" i="2"/>
  <c r="J22" i="2"/>
  <c r="I22" i="2"/>
  <c r="G22" i="2"/>
  <c r="F22" i="2"/>
  <c r="E22" i="2"/>
  <c r="J21" i="2"/>
  <c r="I21" i="2"/>
  <c r="G21" i="2"/>
  <c r="F21" i="2"/>
  <c r="E21" i="2"/>
  <c r="J20" i="2"/>
  <c r="I20" i="2"/>
  <c r="G20" i="2"/>
  <c r="F20" i="2"/>
  <c r="E20" i="2"/>
  <c r="J19" i="2"/>
  <c r="I19" i="2"/>
  <c r="G19" i="2"/>
  <c r="F19" i="2"/>
  <c r="E19" i="2"/>
  <c r="J18" i="2"/>
  <c r="I18" i="2"/>
  <c r="G18" i="2"/>
  <c r="F18" i="2"/>
  <c r="E18" i="2"/>
  <c r="J17" i="2"/>
  <c r="I17" i="2"/>
  <c r="G17" i="2"/>
  <c r="F17" i="2"/>
  <c r="E17" i="2"/>
  <c r="J16" i="2"/>
  <c r="I16" i="2"/>
  <c r="G16" i="2"/>
  <c r="F16" i="2"/>
  <c r="E16" i="2"/>
  <c r="J15" i="2"/>
  <c r="I15" i="2"/>
  <c r="G15" i="2"/>
  <c r="F15" i="2"/>
  <c r="E15" i="2"/>
  <c r="J14" i="2"/>
  <c r="I14" i="2"/>
  <c r="G14" i="2"/>
  <c r="F14" i="2"/>
  <c r="E14" i="2"/>
  <c r="J13" i="2"/>
  <c r="I13" i="2"/>
  <c r="G13" i="2"/>
  <c r="F13" i="2"/>
  <c r="E13" i="2"/>
  <c r="J12" i="2"/>
  <c r="I12" i="2"/>
  <c r="G12" i="2"/>
  <c r="F12" i="2"/>
  <c r="E12" i="2"/>
  <c r="J11" i="2"/>
  <c r="I11" i="2"/>
  <c r="G11" i="2"/>
  <c r="F11" i="2"/>
  <c r="E11" i="2"/>
  <c r="J10" i="2"/>
  <c r="I10" i="2"/>
  <c r="G10" i="2"/>
  <c r="F10" i="2"/>
  <c r="E10" i="2"/>
  <c r="J9" i="2"/>
  <c r="I9" i="2"/>
  <c r="G9" i="2"/>
  <c r="F9" i="2"/>
  <c r="E9" i="2"/>
  <c r="J8" i="2"/>
  <c r="I8" i="2"/>
  <c r="G8" i="2"/>
  <c r="F8" i="2"/>
  <c r="E8" i="2"/>
  <c r="J7" i="2"/>
  <c r="I7" i="2"/>
  <c r="G7" i="2"/>
  <c r="F7" i="2"/>
  <c r="E7" i="2"/>
  <c r="J6" i="2"/>
  <c r="I6" i="2"/>
  <c r="G6" i="2"/>
  <c r="F6" i="2"/>
  <c r="E6" i="2"/>
  <c r="F19" i="1"/>
  <c r="D19" i="1"/>
  <c r="B19" i="1"/>
  <c r="F18" i="1"/>
  <c r="F15" i="1"/>
  <c r="B15" i="1"/>
  <c r="B14" i="1"/>
  <c r="D14" i="1" s="1"/>
  <c r="B18" i="1" l="1"/>
  <c r="D18" i="1"/>
  <c r="F14" i="1"/>
  <c r="D15" i="1"/>
</calcChain>
</file>

<file path=xl/sharedStrings.xml><?xml version="1.0" encoding="utf-8"?>
<sst xmlns="http://schemas.openxmlformats.org/spreadsheetml/2006/main" count="61" uniqueCount="59">
  <si>
    <t>VITALIS  ·  Gewichts- &amp; Fortschrittstracker</t>
  </si>
  <si>
    <t>Liste (nicht löschen)</t>
  </si>
  <si>
    <t>Täglich</t>
  </si>
  <si>
    <t>Wöchentlich</t>
  </si>
  <si>
    <t>Persönliche Gewichtskontrolle  ·  Zielverfolgung  ·  BMI-Orientierung</t>
  </si>
  <si>
    <t>Monatlich</t>
  </si>
  <si>
    <t>ÜBERSICHT &amp; FORTSCHRITT</t>
  </si>
  <si>
    <t xml:space="preserve">   PROFIL &amp; BASISDATEN</t>
  </si>
  <si>
    <t>Name / Profil</t>
  </si>
  <si>
    <t>Beispielprofil</t>
  </si>
  <si>
    <t>Startdatum</t>
  </si>
  <si>
    <t>Größe (cm)</t>
  </si>
  <si>
    <t>Startgewicht (kg)</t>
  </si>
  <si>
    <t>Mess-Rhythmus</t>
  </si>
  <si>
    <t>Zielgewicht (kg)</t>
  </si>
  <si>
    <t xml:space="preserve">   KENNZAHLEN (automatisch berechnet)</t>
  </si>
  <si>
    <t>AKTUELLES GEWICHT</t>
  </si>
  <si>
    <t>AKTUELLER BMI</t>
  </si>
  <si>
    <t>ZIELFORTSCHRITT</t>
  </si>
  <si>
    <t>VERÄNDERUNG GESAMT</t>
  </si>
  <si>
    <t>NOCH BIS ZIEL</t>
  </si>
  <si>
    <t>NIEDRIGSTES GEWICHT</t>
  </si>
  <si>
    <t xml:space="preserve">   BMI-REFERENZ (WHO-Orientierung für Erwachsene)</t>
  </si>
  <si>
    <t>Kategorie</t>
  </si>
  <si>
    <t>BMI-Bereich</t>
  </si>
  <si>
    <t>Hinweis</t>
  </si>
  <si>
    <t>Untergewicht</t>
  </si>
  <si>
    <t>unter 18,5</t>
  </si>
  <si>
    <t>Erhöhter Orientierungsbereich</t>
  </si>
  <si>
    <t>Normalgewicht</t>
  </si>
  <si>
    <t>18,5 – 24,9</t>
  </si>
  <si>
    <t>Gesunder Orientierungsbereich</t>
  </si>
  <si>
    <t>Übergewicht (Präadipositas)</t>
  </si>
  <si>
    <t>25,0 – 29,9</t>
  </si>
  <si>
    <t>Adipositas</t>
  </si>
  <si>
    <t>ab 30,0</t>
  </si>
  <si>
    <t>Deutlich erhöhter Bereich</t>
  </si>
  <si>
    <t xml:space="preserve">   GEWICHTSVERLAUF</t>
  </si>
  <si>
    <t>Hinweis: Diese Vorlage dient der persönlichen Dokumentation und ersetzt keine ärztliche oder ernährungsmedizinische Beratung. Setze dir realistische Ziele und wende dich bei Fragen zu Gewicht und Gesundheit an entsprechende Fachpersonen. Gelb hinterlegte Felder sind Eingabefelder – trage deine Werte im Blatt »Gewichtstagebuch« ein.</t>
  </si>
  <si>
    <t>GEWICHTSTAGEBUCH – Messwerte erfassen</t>
  </si>
  <si>
    <t>Gelbe Spalten = Eingabe · BMI, Δ und Abweichung werden automatisch berechnet</t>
  </si>
  <si>
    <t>Datum</t>
  </si>
  <si>
    <t>Gewicht (kg)</t>
  </si>
  <si>
    <t>Taille (cm)</t>
  </si>
  <si>
    <t>Hüfte (cm)</t>
  </si>
  <si>
    <t>BMI</t>
  </si>
  <si>
    <t>Δ zum Vorwert (kg)</t>
  </si>
  <si>
    <t>Abw. zum Ziel (kg)</t>
  </si>
  <si>
    <t>Notiz</t>
  </si>
  <si>
    <t>Ziel (Diagramm)</t>
  </si>
  <si>
    <t>Start – Ausgangsmessung, morgens nüchtern</t>
  </si>
  <si>
    <t>Regelmäßige Spaziergänge begonnen</t>
  </si>
  <si>
    <t>Wochenende, etwas mehr gegessen</t>
  </si>
  <si>
    <t>Mehr Wasser getrunken</t>
  </si>
  <si>
    <t>Konstante Woche</t>
  </si>
  <si>
    <t>Kleiner Anstieg – normal</t>
  </si>
  <si>
    <t>Krafttraining ergänzt</t>
  </si>
  <si>
    <t>Guter Fortschritt</t>
  </si>
  <si>
    <t>Gewichtstabelle  ·  Gewichts- &amp; Fortschrittstracker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</si>
</sst>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
    <numFmt numFmtId="166" formatCode="0.0&quot; kg&quot;"/>
    <numFmt numFmtId="167" formatCode="0\ %"/>
    <numFmt numFmtId="168" formatCode="\+0.0&quot; kg&quot;;\-0.0&quot; kg&quot;;0.0&quot; kg&quot;"/>
    <numFmt numFmtId="169" formatCode="\+0.0;\-0.0;0.0"/>
  </numFmts>
  <fonts count="28" x14ac:knownFonts="1">
    <font>
      <sz val="11"/>
      <color theme="1"/>
      <name val="Calibri"/>
      <family val="2"/>
      <charset val="1"/>
    </font>
    <font>
      <b/>
      <sz val="19"/>
      <color rgb="FFFFFFFF"/>
      <name val="Calibri"/>
      <charset val="1"/>
    </font>
    <font>
      <b/>
      <sz val="8"/>
      <color rgb="FF6A7382"/>
      <name val="Calibri"/>
      <charset val="1"/>
    </font>
    <font>
      <sz val="9"/>
      <color rgb="FF6A7382"/>
      <name val="Calibri"/>
      <charset val="1"/>
    </font>
    <font>
      <i/>
      <sz val="9.5"/>
      <color rgb="FFFFFFFF"/>
      <name val="Calibri"/>
      <charset val="1"/>
    </font>
    <font>
      <b/>
      <sz val="14"/>
      <color rgb="FF263159"/>
      <name val="Calibri"/>
      <charset val="1"/>
    </font>
    <font>
      <b/>
      <sz val="11"/>
      <color rgb="FFFFFFFF"/>
      <name val="Calibri"/>
      <charset val="1"/>
    </font>
    <font>
      <b/>
      <sz val="9.5"/>
      <color rgb="FF6A7382"/>
      <name val="Calibri"/>
      <charset val="1"/>
    </font>
    <font>
      <b/>
      <sz val="11"/>
      <color rgb="FF212734"/>
      <name val="Calibri"/>
      <charset val="1"/>
    </font>
    <font>
      <sz val="10"/>
      <color rgb="FF212734"/>
      <name val="Calibri"/>
      <charset val="1"/>
    </font>
    <font>
      <b/>
      <sz val="9"/>
      <color rgb="FF6A7382"/>
      <name val="Calibri"/>
      <charset val="1"/>
    </font>
    <font>
      <b/>
      <sz val="19"/>
      <color rgb="FF263159"/>
      <name val="Calibri"/>
      <charset val="1"/>
    </font>
    <font>
      <b/>
      <sz val="19"/>
      <color rgb="FF157E68"/>
      <name val="Calibri"/>
      <charset val="1"/>
    </font>
    <font>
      <sz val="8.5"/>
      <color rgb="FF6A7382"/>
      <name val="Calibri"/>
      <charset val="1"/>
    </font>
    <font>
      <b/>
      <sz val="19"/>
      <color rgb="FFE07A5F"/>
      <name val="Calibri"/>
      <charset val="1"/>
    </font>
    <font>
      <b/>
      <sz val="9.5"/>
      <color rgb="FFFFFFFF"/>
      <name val="Calibri"/>
      <charset val="1"/>
    </font>
    <font>
      <b/>
      <sz val="9.5"/>
      <color rgb="FF2E4A7A"/>
      <name val="Calibri"/>
      <charset val="1"/>
    </font>
    <font>
      <b/>
      <sz val="9.5"/>
      <color rgb="FF157E68"/>
      <name val="Calibri"/>
      <charset val="1"/>
    </font>
    <font>
      <b/>
      <sz val="9.5"/>
      <color rgb="FFB15A2E"/>
      <name val="Calibri"/>
      <charset val="1"/>
    </font>
    <font>
      <b/>
      <sz val="9.5"/>
      <color rgb="FFA83A2C"/>
      <name val="Calibri"/>
      <charset val="1"/>
    </font>
    <font>
      <b/>
      <sz val="13"/>
      <color rgb="FFFFFFFF"/>
      <name val="Calibri"/>
      <charset val="1"/>
    </font>
    <font>
      <b/>
      <sz val="12"/>
      <color rgb="FF263159"/>
      <name val="Calibri"/>
      <charset val="1"/>
    </font>
    <font>
      <sz val="9.5"/>
      <color rgb="FF157E68"/>
      <name val="Calibri"/>
      <charset val="1"/>
    </font>
    <font>
      <b/>
      <sz val="9.5"/>
      <color rgb="FF212734"/>
      <name val="Calibri"/>
      <charset val="1"/>
    </font>
    <font>
      <b/>
      <sz val="10"/>
      <color rgb="FF212734"/>
      <name val="Calibri"/>
      <charset val="1"/>
    </font>
    <font>
      <sz val="9.5"/>
      <color rgb="FF212734"/>
      <name val="Calibri"/>
      <charset val="1"/>
    </font>
    <font>
      <sz val="9"/>
      <color rgb="FF212734"/>
      <name val="Calibri"/>
      <charset val="1"/>
    </font>
    <font>
      <sz val="8"/>
      <color rgb="FF6A7382"/>
      <name val="Calibri"/>
      <charset val="1"/>
    </font>
  </fonts>
  <fills count="14">
    <fill>
      <patternFill patternType="none"/>
    </fill>
    <fill>
      <patternFill patternType="gray125"/>
    </fill>
    <fill>
      <patternFill patternType="solid">
        <fgColor rgb="FF263159"/>
        <bgColor rgb="FF212734"/>
      </patternFill>
    </fill>
    <fill>
      <patternFill patternType="solid">
        <fgColor rgb="FF1FA98C"/>
        <bgColor rgb="FF157E68"/>
      </patternFill>
    </fill>
    <fill>
      <patternFill patternType="solid">
        <fgColor rgb="FF34406B"/>
        <bgColor rgb="FF2E4A7A"/>
      </patternFill>
    </fill>
    <fill>
      <patternFill patternType="solid">
        <fgColor rgb="FFEDEFF5"/>
        <bgColor rgb="FFE9F5F1"/>
      </patternFill>
    </fill>
    <fill>
      <patternFill patternType="solid">
        <fgColor rgb="FFFFFBEC"/>
        <bgColor rgb="FFFFFFFF"/>
      </patternFill>
    </fill>
    <fill>
      <patternFill patternType="solid">
        <fgColor rgb="FFF6F7FB"/>
        <bgColor rgb="FFFFFBEC"/>
      </patternFill>
    </fill>
    <fill>
      <patternFill patternType="solid">
        <fgColor rgb="FFE9F5F1"/>
        <bgColor rgb="FFEDEFF5"/>
      </patternFill>
    </fill>
    <fill>
      <patternFill patternType="solid">
        <fgColor rgb="FFDCE6F5"/>
        <bgColor rgb="FFD9EFE6"/>
      </patternFill>
    </fill>
    <fill>
      <patternFill patternType="solid">
        <fgColor rgb="FFFFFFFF"/>
        <bgColor rgb="FFFFFBEC"/>
      </patternFill>
    </fill>
    <fill>
      <patternFill patternType="solid">
        <fgColor rgb="FFD9EFE6"/>
        <bgColor rgb="FFDCE6F5"/>
      </patternFill>
    </fill>
    <fill>
      <patternFill patternType="solid">
        <fgColor rgb="FFFBE6D6"/>
        <bgColor rgb="FFF6D9D6"/>
      </patternFill>
    </fill>
    <fill>
      <patternFill patternType="solid">
        <fgColor rgb="FFF6D9D6"/>
        <bgColor rgb="FFFBE6D6"/>
      </patternFill>
    </fill>
  </fills>
  <borders count="6">
    <border>
      <left/>
      <right/>
      <top/>
      <bottom/>
      <diagonal/>
    </border>
    <border>
      <left/>
      <right/>
      <top/>
      <bottom style="medium">
        <color rgb="FF1FA98C"/>
      </bottom>
      <diagonal/>
    </border>
    <border>
      <left style="thin">
        <color rgb="FFCBD2DD"/>
      </left>
      <right style="thin">
        <color rgb="FFCBD2DD"/>
      </right>
      <top style="thin">
        <color rgb="FFCBD2DD"/>
      </top>
      <bottom style="thin">
        <color rgb="FFCBD2DD"/>
      </bottom>
      <diagonal/>
    </border>
    <border>
      <left style="thin">
        <color rgb="FF1FA98C"/>
      </left>
      <right style="thin">
        <color rgb="FF1FA98C"/>
      </right>
      <top style="thin">
        <color rgb="FF1FA98C"/>
      </top>
      <bottom/>
      <diagonal/>
    </border>
    <border>
      <left style="thin">
        <color rgb="FF1FA98C"/>
      </left>
      <right style="thin">
        <color rgb="FF1FA98C"/>
      </right>
      <top/>
      <bottom/>
      <diagonal/>
    </border>
    <border>
      <left style="thin">
        <color rgb="FF1FA98C"/>
      </left>
      <right style="thin">
        <color rgb="FF1FA98C"/>
      </right>
      <top/>
      <bottom style="thin">
        <color rgb="FF1FA98C"/>
      </bottom>
      <diagonal/>
    </border>
  </borders>
  <cellStyleXfs count="1">
    <xf numFmtId="0" fontId="0" fillId="0" borderId="0"/>
  </cellStyleXfs>
  <cellXfs count="45">
    <xf numFmtId="0" fontId="0" fillId="0" borderId="0" xfId="0"/>
    <xf numFmtId="0" fontId="16" fillId="9"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166" fontId="12" fillId="8" borderId="4" xfId="0" applyNumberFormat="1" applyFont="1" applyFill="1" applyBorder="1" applyAlignment="1">
      <alignment horizontal="left" vertical="center" indent="1"/>
    </xf>
    <xf numFmtId="168" fontId="14" fillId="8" borderId="4" xfId="0" applyNumberFormat="1" applyFont="1" applyFill="1" applyBorder="1" applyAlignment="1">
      <alignment horizontal="left" vertical="center" indent="1"/>
    </xf>
    <xf numFmtId="168" fontId="11" fillId="8" borderId="4" xfId="0" applyNumberFormat="1" applyFont="1" applyFill="1" applyBorder="1" applyAlignment="1">
      <alignment horizontal="left" vertical="center" indent="1"/>
    </xf>
    <xf numFmtId="0" fontId="13" fillId="8" borderId="5" xfId="0" applyFont="1" applyFill="1" applyBorder="1" applyAlignment="1">
      <alignment horizontal="left" vertical="center" indent="1"/>
    </xf>
    <xf numFmtId="167" fontId="12" fillId="8" borderId="4" xfId="0" applyNumberFormat="1" applyFont="1" applyFill="1" applyBorder="1" applyAlignment="1">
      <alignment horizontal="left" vertical="center" indent="1"/>
    </xf>
    <xf numFmtId="165" fontId="12" fillId="8" borderId="4" xfId="0" applyNumberFormat="1" applyFont="1" applyFill="1" applyBorder="1" applyAlignment="1">
      <alignment horizontal="left" vertical="center" indent="1"/>
    </xf>
    <xf numFmtId="166" fontId="11" fillId="8" borderId="4" xfId="0" applyNumberFormat="1" applyFont="1" applyFill="1" applyBorder="1" applyAlignment="1">
      <alignment horizontal="left" vertical="center" indent="1"/>
    </xf>
    <xf numFmtId="0" fontId="10" fillId="8" borderId="3" xfId="0" applyFont="1" applyFill="1" applyBorder="1" applyAlignment="1">
      <alignment horizontal="left" vertical="center" indent="1"/>
    </xf>
    <xf numFmtId="0" fontId="6" fillId="4" borderId="0" xfId="0" applyFont="1" applyFill="1" applyAlignment="1">
      <alignment horizontal="left" vertical="center" wrapText="1"/>
    </xf>
    <xf numFmtId="0" fontId="5" fillId="0" borderId="1" xfId="0" applyFont="1" applyBorder="1" applyAlignment="1">
      <alignment horizontal="left" vertical="center" indent="1"/>
    </xf>
    <xf numFmtId="0" fontId="4" fillId="3" borderId="0" xfId="0" applyFont="1" applyFill="1" applyAlignment="1">
      <alignment horizontal="left" vertical="center" indent="2"/>
    </xf>
    <xf numFmtId="0" fontId="1" fillId="2" borderId="0" xfId="0" applyFont="1" applyFill="1" applyAlignment="1">
      <alignment horizontal="left" vertical="center" indent="2"/>
    </xf>
    <xf numFmtId="0" fontId="2" fillId="0" borderId="0" xfId="0" applyFont="1"/>
    <xf numFmtId="0" fontId="3" fillId="0" borderId="0" xfId="0" applyFont="1"/>
    <xf numFmtId="0" fontId="7" fillId="5"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9" fillId="7" borderId="2" xfId="0" applyFont="1" applyFill="1" applyBorder="1"/>
    <xf numFmtId="164" fontId="8" fillId="6" borderId="2" xfId="0" applyNumberFormat="1" applyFont="1" applyFill="1" applyBorder="1" applyAlignment="1">
      <alignment horizontal="center" vertical="center" wrapText="1"/>
    </xf>
    <xf numFmtId="165" fontId="8" fillId="6" borderId="2" xfId="0" applyNumberFormat="1" applyFont="1" applyFill="1" applyBorder="1" applyAlignment="1">
      <alignment horizontal="center" vertical="center" wrapText="1"/>
    </xf>
    <xf numFmtId="0" fontId="15" fillId="4" borderId="2" xfId="0" applyFont="1" applyFill="1" applyBorder="1" applyAlignment="1">
      <alignment horizontal="center" vertical="center" wrapText="1"/>
    </xf>
    <xf numFmtId="0" fontId="16" fillId="9" borderId="2" xfId="0" applyFont="1" applyFill="1" applyBorder="1" applyAlignment="1">
      <alignment horizontal="left" vertical="center" wrapText="1"/>
    </xf>
    <xf numFmtId="0" fontId="17" fillId="11" borderId="2" xfId="0" applyFont="1" applyFill="1" applyBorder="1" applyAlignment="1">
      <alignment horizontal="left" vertical="center" wrapText="1"/>
    </xf>
    <xf numFmtId="0" fontId="18" fillId="12" borderId="2" xfId="0" applyFont="1" applyFill="1" applyBorder="1" applyAlignment="1">
      <alignment horizontal="left" vertical="center" wrapText="1"/>
    </xf>
    <xf numFmtId="0" fontId="19" fillId="13" borderId="2" xfId="0" applyFont="1" applyFill="1" applyBorder="1" applyAlignment="1">
      <alignment horizontal="left" vertical="center" wrapText="1"/>
    </xf>
    <xf numFmtId="164" fontId="23" fillId="6" borderId="2" xfId="0" applyNumberFormat="1" applyFont="1" applyFill="1" applyBorder="1" applyAlignment="1">
      <alignment horizontal="center" vertical="center" wrapText="1"/>
    </xf>
    <xf numFmtId="165" fontId="24" fillId="6" borderId="2" xfId="0" applyNumberFormat="1" applyFont="1" applyFill="1" applyBorder="1" applyAlignment="1">
      <alignment horizontal="center" vertical="center" wrapText="1"/>
    </xf>
    <xf numFmtId="165" fontId="25" fillId="6" borderId="2" xfId="0" applyNumberFormat="1" applyFont="1" applyFill="1" applyBorder="1" applyAlignment="1">
      <alignment horizontal="center" vertical="center" wrapText="1"/>
    </xf>
    <xf numFmtId="165" fontId="23" fillId="10" borderId="2" xfId="0" applyNumberFormat="1" applyFont="1" applyFill="1" applyBorder="1" applyAlignment="1">
      <alignment horizontal="center" vertical="center" wrapText="1"/>
    </xf>
    <xf numFmtId="169" fontId="23" fillId="10" borderId="2" xfId="0" applyNumberFormat="1" applyFont="1" applyFill="1" applyBorder="1" applyAlignment="1">
      <alignment horizontal="center" vertical="center" wrapText="1"/>
    </xf>
    <xf numFmtId="0" fontId="26" fillId="6" borderId="2" xfId="0" applyFont="1" applyFill="1" applyBorder="1" applyAlignment="1">
      <alignment horizontal="left" vertical="center" wrapText="1"/>
    </xf>
    <xf numFmtId="165" fontId="3" fillId="7" borderId="2" xfId="0" applyNumberFormat="1" applyFont="1" applyFill="1" applyBorder="1" applyAlignment="1">
      <alignment horizontal="center" vertical="center" wrapText="1"/>
    </xf>
    <xf numFmtId="0" fontId="27" fillId="0" borderId="0" xfId="0" applyFont="1"/>
    <xf numFmtId="165" fontId="23" fillId="7" borderId="2" xfId="0" applyNumberFormat="1" applyFont="1" applyFill="1" applyBorder="1" applyAlignment="1">
      <alignment horizontal="center" vertical="center" wrapText="1"/>
    </xf>
    <xf numFmtId="169" fontId="23" fillId="7" borderId="2" xfId="0" applyNumberFormat="1" applyFont="1" applyFill="1" applyBorder="1" applyAlignment="1">
      <alignment horizontal="center" vertical="center" wrapText="1"/>
    </xf>
    <xf numFmtId="0" fontId="3" fillId="10" borderId="2" xfId="0" applyFont="1" applyFill="1" applyBorder="1" applyAlignment="1">
      <alignment horizontal="left" vertical="center" wrapText="1"/>
    </xf>
    <xf numFmtId="0" fontId="17" fillId="11" borderId="2"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9" fillId="13" borderId="2" xfId="0" applyFont="1" applyFill="1" applyBorder="1" applyAlignment="1">
      <alignment horizontal="center" vertical="center" wrapText="1"/>
    </xf>
    <xf numFmtId="0" fontId="13" fillId="7" borderId="0" xfId="0" applyFont="1" applyFill="1" applyAlignment="1">
      <alignment horizontal="left" vertical="top" wrapText="1"/>
    </xf>
    <xf numFmtId="0" fontId="20" fillId="2" borderId="0" xfId="0" applyFont="1" applyFill="1" applyAlignment="1">
      <alignment horizontal="left" vertical="center" indent="1"/>
    </xf>
    <xf numFmtId="0" fontId="21" fillId="0" borderId="1" xfId="0" applyFont="1" applyBorder="1" applyAlignment="1">
      <alignment horizontal="left" vertical="center" indent="1"/>
    </xf>
    <xf numFmtId="0" fontId="22" fillId="0" borderId="0" xfId="0" applyFont="1" applyAlignment="1">
      <alignment horizontal="left" vertical="center" indent="1"/>
    </xf>
  </cellXfs>
  <cellStyles count="1">
    <cellStyle name="Standard" xfId="0" builtinId="0"/>
  </cellStyles>
  <dxfs count="10">
    <dxf>
      <font>
        <b/>
        <sz val="9"/>
        <color rgb="FFB15A2E"/>
        <name val="Calibri"/>
        <charset val="1"/>
      </font>
      <fill>
        <patternFill>
          <bgColor rgb="FFFBE6D6"/>
        </patternFill>
      </fill>
    </dxf>
    <dxf>
      <font>
        <b/>
        <sz val="9"/>
        <color rgb="FF157E68"/>
        <name val="Calibri"/>
        <charset val="1"/>
      </font>
      <fill>
        <patternFill>
          <bgColor rgb="FFD9EFE6"/>
        </patternFill>
      </fill>
    </dxf>
    <dxf>
      <font>
        <b/>
        <sz val="9"/>
        <color rgb="FFA83A2C"/>
        <name val="Calibri"/>
        <charset val="1"/>
      </font>
      <fill>
        <patternFill>
          <bgColor rgb="FFF6D9D6"/>
        </patternFill>
      </fill>
    </dxf>
    <dxf>
      <font>
        <b/>
        <sz val="9"/>
        <color rgb="FFB15A2E"/>
        <name val="Calibri"/>
        <charset val="1"/>
      </font>
      <fill>
        <patternFill>
          <bgColor rgb="FFFBE6D6"/>
        </patternFill>
      </fill>
    </dxf>
    <dxf>
      <font>
        <b/>
        <sz val="9"/>
        <color rgb="FF157E68"/>
        <name val="Calibri"/>
        <charset val="1"/>
      </font>
      <fill>
        <patternFill>
          <bgColor rgb="FFD9EFE6"/>
        </patternFill>
      </fill>
    </dxf>
    <dxf>
      <font>
        <b/>
        <sz val="19"/>
        <color rgb="FFA83A2C"/>
        <name val="Calibri"/>
        <charset val="1"/>
      </font>
    </dxf>
    <dxf>
      <font>
        <b/>
        <sz val="19"/>
        <color rgb="FFB15A2E"/>
        <name val="Calibri"/>
        <charset val="1"/>
      </font>
    </dxf>
    <dxf>
      <font>
        <b/>
        <sz val="19"/>
        <color rgb="FF157E68"/>
        <name val="Calibri"/>
        <charset val="1"/>
      </font>
    </dxf>
    <dxf>
      <font>
        <b/>
        <sz val="19"/>
        <color rgb="FFB15A2E"/>
        <name val="Calibri"/>
        <charset val="1"/>
      </font>
    </dxf>
    <dxf>
      <font>
        <b/>
        <sz val="19"/>
        <color rgb="FF157E68"/>
        <name val="Calibri"/>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7E68"/>
      <rgbColor rgb="FFD9D9D9"/>
      <rgbColor rgb="FF878787"/>
      <rgbColor rgb="FF9999FF"/>
      <rgbColor rgb="FFB15A2E"/>
      <rgbColor rgb="FFFFFBEC"/>
      <rgbColor rgb="FFD9EFE6"/>
      <rgbColor rgb="FF660066"/>
      <rgbColor rgb="FFE07A5F"/>
      <rgbColor rgb="FF2E4A7A"/>
      <rgbColor rgb="FFCBD2DD"/>
      <rgbColor rgb="FF000080"/>
      <rgbColor rgb="FFFF00FF"/>
      <rgbColor rgb="FFFFFF00"/>
      <rgbColor rgb="FF00FFFF"/>
      <rgbColor rgb="FF800080"/>
      <rgbColor rgb="FF800000"/>
      <rgbColor rgb="FF008080"/>
      <rgbColor rgb="FF0000FF"/>
      <rgbColor rgb="FF00CCFF"/>
      <rgbColor rgb="FFE9F5F1"/>
      <rgbColor rgb="FFDCE6F5"/>
      <rgbColor rgb="FFFBE6D6"/>
      <rgbColor rgb="FFEDEFF5"/>
      <rgbColor rgb="FFF6F7FB"/>
      <rgbColor rgb="FFCC99FF"/>
      <rgbColor rgb="FFF6D9D6"/>
      <rgbColor rgb="FF3366FF"/>
      <rgbColor rgb="FF33CCCC"/>
      <rgbColor rgb="FF99CC00"/>
      <rgbColor rgb="FFFFCC00"/>
      <rgbColor rgb="FFFF9900"/>
      <rgbColor rgb="FFFF6600"/>
      <rgbColor rgb="FF6A7382"/>
      <rgbColor rgb="FF969696"/>
      <rgbColor rgb="FF263159"/>
      <rgbColor rgb="FF1FA98C"/>
      <rgbColor rgb="FF003300"/>
      <rgbColor rgb="FF333300"/>
      <rgbColor rgb="FFA83A2C"/>
      <rgbColor rgb="FF993366"/>
      <rgbColor rgb="FF34406B"/>
      <rgbColor rgb="FF21273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Gewichtsverlauf mit Ziellinie</a:t>
            </a:r>
          </a:p>
        </c:rich>
      </c:tx>
      <c:overlay val="0"/>
      <c:spPr>
        <a:noFill/>
        <a:ln w="0">
          <a:noFill/>
        </a:ln>
      </c:spPr>
    </c:title>
    <c:autoTitleDeleted val="0"/>
    <c:plotArea>
      <c:layout/>
      <c:lineChart>
        <c:grouping val="standard"/>
        <c:varyColors val="0"/>
        <c:ser>
          <c:idx val="0"/>
          <c:order val="0"/>
          <c:tx>
            <c:strRef>
              <c:f>Gewichtstagebuch!$B$5</c:f>
              <c:strCache>
                <c:ptCount val="1"/>
                <c:pt idx="0">
                  <c:v>Gewicht (kg)</c:v>
                </c:pt>
              </c:strCache>
            </c:strRef>
          </c:tx>
          <c:spPr>
            <a:ln w="25920">
              <a:solidFill>
                <a:srgbClr val="1FA98C"/>
              </a:solidFill>
              <a:round/>
            </a:ln>
          </c:spPr>
          <c:marker>
            <c:symbol val="circle"/>
            <c:size val="6"/>
            <c:spPr>
              <a:solidFill>
                <a:srgbClr val="1FA98C"/>
              </a:solidFill>
            </c:spPr>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Gewichtstagebuch!$J$6:$J$18</c:f>
              <c:strCache>
                <c:ptCount val="12"/>
                <c:pt idx="0">
                  <c:v>05.01.</c:v>
                </c:pt>
                <c:pt idx="1">
                  <c:v>12.01.</c:v>
                </c:pt>
                <c:pt idx="2">
                  <c:v>19.01.</c:v>
                </c:pt>
                <c:pt idx="3">
                  <c:v>26.01.</c:v>
                </c:pt>
                <c:pt idx="4">
                  <c:v>02.02.</c:v>
                </c:pt>
                <c:pt idx="5">
                  <c:v>09.02.</c:v>
                </c:pt>
                <c:pt idx="6">
                  <c:v>16.02.</c:v>
                </c:pt>
                <c:pt idx="7">
                  <c:v>23.02.</c:v>
                </c:pt>
                <c:pt idx="8">
                  <c:v>02.03.</c:v>
                </c:pt>
                <c:pt idx="9">
                  <c:v>09.03.</c:v>
                </c:pt>
                <c:pt idx="10">
                  <c:v>16.03.</c:v>
                </c:pt>
                <c:pt idx="11">
                  <c:v>23.03.</c:v>
                </c:pt>
              </c:strCache>
            </c:strRef>
          </c:cat>
          <c:val>
            <c:numRef>
              <c:f>Gewichtstagebuch!$B$6:$B$18</c:f>
              <c:numCache>
                <c:formatCode>0.0</c:formatCode>
                <c:ptCount val="13"/>
                <c:pt idx="0">
                  <c:v>84.5</c:v>
                </c:pt>
                <c:pt idx="1">
                  <c:v>84.1</c:v>
                </c:pt>
                <c:pt idx="2">
                  <c:v>83.6</c:v>
                </c:pt>
                <c:pt idx="3">
                  <c:v>83.9</c:v>
                </c:pt>
                <c:pt idx="4">
                  <c:v>83</c:v>
                </c:pt>
                <c:pt idx="5">
                  <c:v>82.4</c:v>
                </c:pt>
                <c:pt idx="6">
                  <c:v>82.1</c:v>
                </c:pt>
                <c:pt idx="7">
                  <c:v>81.7</c:v>
                </c:pt>
                <c:pt idx="8">
                  <c:v>81.900000000000006</c:v>
                </c:pt>
                <c:pt idx="9">
                  <c:v>81.2</c:v>
                </c:pt>
                <c:pt idx="10">
                  <c:v>80.599999999999994</c:v>
                </c:pt>
                <c:pt idx="11">
                  <c:v>80.3</c:v>
                </c:pt>
              </c:numCache>
            </c:numRef>
          </c:val>
          <c:smooth val="0"/>
          <c:extLst>
            <c:ext xmlns:c16="http://schemas.microsoft.com/office/drawing/2014/chart" uri="{C3380CC4-5D6E-409C-BE32-E72D297353CC}">
              <c16:uniqueId val="{00000000-C826-45A1-8844-0B16DCC6F810}"/>
            </c:ext>
          </c:extLst>
        </c:ser>
        <c:ser>
          <c:idx val="1"/>
          <c:order val="1"/>
          <c:tx>
            <c:strRef>
              <c:f>Gewichtstagebuch!$I$5</c:f>
              <c:strCache>
                <c:ptCount val="1"/>
                <c:pt idx="0">
                  <c:v>Ziel (Diagramm)</c:v>
                </c:pt>
              </c:strCache>
            </c:strRef>
          </c:tx>
          <c:spPr>
            <a:ln w="20160">
              <a:solidFill>
                <a:srgbClr val="E07A5F"/>
              </a:solidFill>
              <a:prstDash val="dash"/>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Gewichtstagebuch!$J$6:$J$18</c:f>
              <c:strCache>
                <c:ptCount val="12"/>
                <c:pt idx="0">
                  <c:v>05.01.</c:v>
                </c:pt>
                <c:pt idx="1">
                  <c:v>12.01.</c:v>
                </c:pt>
                <c:pt idx="2">
                  <c:v>19.01.</c:v>
                </c:pt>
                <c:pt idx="3">
                  <c:v>26.01.</c:v>
                </c:pt>
                <c:pt idx="4">
                  <c:v>02.02.</c:v>
                </c:pt>
                <c:pt idx="5">
                  <c:v>09.02.</c:v>
                </c:pt>
                <c:pt idx="6">
                  <c:v>16.02.</c:v>
                </c:pt>
                <c:pt idx="7">
                  <c:v>23.02.</c:v>
                </c:pt>
                <c:pt idx="8">
                  <c:v>02.03.</c:v>
                </c:pt>
                <c:pt idx="9">
                  <c:v>09.03.</c:v>
                </c:pt>
                <c:pt idx="10">
                  <c:v>16.03.</c:v>
                </c:pt>
                <c:pt idx="11">
                  <c:v>23.03.</c:v>
                </c:pt>
              </c:strCache>
            </c:strRef>
          </c:cat>
          <c:val>
            <c:numRef>
              <c:f>Gewichtstagebuch!$I$6:$I$18</c:f>
              <c:numCache>
                <c:formatCode>0.0</c:formatCode>
                <c:ptCount val="13"/>
                <c:pt idx="0">
                  <c:v>78</c:v>
                </c:pt>
                <c:pt idx="1">
                  <c:v>78</c:v>
                </c:pt>
                <c:pt idx="2">
                  <c:v>78</c:v>
                </c:pt>
                <c:pt idx="3">
                  <c:v>78</c:v>
                </c:pt>
                <c:pt idx="4">
                  <c:v>78</c:v>
                </c:pt>
                <c:pt idx="5">
                  <c:v>78</c:v>
                </c:pt>
                <c:pt idx="6">
                  <c:v>78</c:v>
                </c:pt>
                <c:pt idx="7">
                  <c:v>78</c:v>
                </c:pt>
                <c:pt idx="8">
                  <c:v>78</c:v>
                </c:pt>
                <c:pt idx="9">
                  <c:v>78</c:v>
                </c:pt>
                <c:pt idx="10">
                  <c:v>78</c:v>
                </c:pt>
                <c:pt idx="11">
                  <c:v>78</c:v>
                </c:pt>
                <c:pt idx="12">
                  <c:v>78</c:v>
                </c:pt>
              </c:numCache>
            </c:numRef>
          </c:val>
          <c:smooth val="0"/>
          <c:extLst>
            <c:ext xmlns:c16="http://schemas.microsoft.com/office/drawing/2014/chart" uri="{C3380CC4-5D6E-409C-BE32-E72D297353CC}">
              <c16:uniqueId val="{00000001-C826-45A1-8844-0B16DCC6F810}"/>
            </c:ext>
          </c:extLst>
        </c:ser>
        <c:dLbls>
          <c:showLegendKey val="0"/>
          <c:showVal val="0"/>
          <c:showCatName val="0"/>
          <c:showSerName val="0"/>
          <c:showPercent val="0"/>
          <c:showBubbleSize val="0"/>
        </c:dLbls>
        <c:hiLowLines>
          <c:spPr>
            <a:ln w="0">
              <a:noFill/>
            </a:ln>
          </c:spPr>
        </c:hiLowLines>
        <c:marker val="1"/>
        <c:smooth val="0"/>
        <c:axId val="28006788"/>
        <c:axId val="70617934"/>
      </c:lineChart>
      <c:catAx>
        <c:axId val="28006788"/>
        <c:scaling>
          <c:orientation val="minMax"/>
        </c:scaling>
        <c:delete val="0"/>
        <c:axPos val="b"/>
        <c:title>
          <c:tx>
            <c:rich>
              <a:bodyPr rot="0"/>
              <a:lstStyle/>
              <a:p>
                <a:pPr>
                  <a:defRPr sz="1000" b="1" strike="noStrike" spc="-1">
                    <a:solidFill>
                      <a:srgbClr val="000000"/>
                    </a:solidFill>
                    <a:latin typeface="Calibri"/>
                  </a:defRPr>
                </a:pPr>
                <a:r>
                  <a:rPr lang="de-DE" sz="1000" b="1" strike="noStrike" spc="-1">
                    <a:solidFill>
                      <a:srgbClr val="000000"/>
                    </a:solidFill>
                    <a:latin typeface="Calibri"/>
                  </a:rPr>
                  <a:t>Datum</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70617934"/>
        <c:crosses val="autoZero"/>
        <c:auto val="1"/>
        <c:lblAlgn val="ctr"/>
        <c:lblOffset val="100"/>
        <c:noMultiLvlLbl val="0"/>
      </c:catAx>
      <c:valAx>
        <c:axId val="70617934"/>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de-DE" sz="1000" b="1" strike="noStrike" spc="-1">
                    <a:solidFill>
                      <a:srgbClr val="000000"/>
                    </a:solidFill>
                    <a:latin typeface="Calibri"/>
                  </a:rPr>
                  <a:t>kg</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28006788"/>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chemeClr val="bg2"/>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28</xdr:row>
      <xdr:rowOff>38100</xdr:rowOff>
    </xdr:from>
    <xdr:to>
      <xdr:col>11</xdr:col>
      <xdr:colOff>97665</xdr:colOff>
      <xdr:row>42</xdr:row>
      <xdr:rowOff>178500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showGridLines="0" tabSelected="1" zoomScaleNormal="100" workbookViewId="0">
      <pane ySplit="6" topLeftCell="A7" activePane="bottomLeft" state="frozen"/>
      <selection pane="bottomLeft" activeCell="P35" sqref="P35"/>
    </sheetView>
  </sheetViews>
  <sheetFormatPr baseColWidth="10" defaultColWidth="8.7109375" defaultRowHeight="15" x14ac:dyDescent="0.25"/>
  <cols>
    <col min="1" max="1" width="2" customWidth="1"/>
    <col min="2" max="2" width="23.140625" bestFit="1" customWidth="1"/>
    <col min="3" max="3" width="13" bestFit="1" customWidth="1"/>
    <col min="4" max="4" width="15.5703125" customWidth="1"/>
    <col min="5" max="5" width="14.28515625" bestFit="1" customWidth="1"/>
    <col min="6" max="6" width="10.140625" bestFit="1" customWidth="1"/>
    <col min="7" max="7" width="13.42578125" customWidth="1"/>
    <col min="8" max="8" width="2" customWidth="1"/>
    <col min="10" max="10" width="14.140625" bestFit="1" customWidth="1"/>
    <col min="11" max="11" width="10.7109375" bestFit="1" customWidth="1"/>
  </cols>
  <sheetData>
    <row r="1" spans="1:11" ht="18" customHeight="1" x14ac:dyDescent="0.25">
      <c r="A1" s="14" t="s">
        <v>58</v>
      </c>
      <c r="B1" s="14"/>
      <c r="C1" s="14"/>
      <c r="D1" s="14"/>
      <c r="E1" s="14"/>
      <c r="F1" s="14"/>
      <c r="G1" s="14"/>
      <c r="H1" s="14"/>
      <c r="J1" s="15" t="s">
        <v>1</v>
      </c>
    </row>
    <row r="2" spans="1:11" ht="18" customHeight="1" x14ac:dyDescent="0.25">
      <c r="A2" s="14"/>
      <c r="B2" s="14"/>
      <c r="C2" s="14"/>
      <c r="D2" s="14"/>
      <c r="E2" s="14"/>
      <c r="F2" s="14"/>
      <c r="G2" s="14"/>
      <c r="H2" s="14"/>
      <c r="K2" s="16" t="s">
        <v>2</v>
      </c>
    </row>
    <row r="3" spans="1:11" ht="13.5" customHeight="1" x14ac:dyDescent="0.25">
      <c r="A3" s="14"/>
      <c r="B3" s="14"/>
      <c r="C3" s="14"/>
      <c r="D3" s="14"/>
      <c r="E3" s="14"/>
      <c r="F3" s="14"/>
      <c r="G3" s="14"/>
      <c r="H3" s="14"/>
      <c r="K3" s="16" t="s">
        <v>3</v>
      </c>
    </row>
    <row r="4" spans="1:11" ht="18" customHeight="1" x14ac:dyDescent="0.25">
      <c r="A4" s="13" t="s">
        <v>4</v>
      </c>
      <c r="B4" s="13"/>
      <c r="C4" s="13"/>
      <c r="D4" s="13"/>
      <c r="E4" s="13"/>
      <c r="F4" s="13"/>
      <c r="G4" s="13"/>
      <c r="H4" s="13"/>
      <c r="K4" s="16" t="s">
        <v>5</v>
      </c>
    </row>
    <row r="6" spans="1:11" ht="24" customHeight="1" x14ac:dyDescent="0.25">
      <c r="A6" s="12" t="s">
        <v>6</v>
      </c>
      <c r="B6" s="12"/>
      <c r="C6" s="12"/>
      <c r="D6" s="12"/>
      <c r="E6" s="12"/>
      <c r="F6" s="12"/>
      <c r="G6" s="12"/>
      <c r="H6" s="12"/>
    </row>
    <row r="7" spans="1:11" ht="19.5" customHeight="1" x14ac:dyDescent="0.25">
      <c r="A7" s="11" t="s">
        <v>7</v>
      </c>
      <c r="B7" s="11"/>
      <c r="C7" s="11"/>
      <c r="D7" s="11"/>
      <c r="E7" s="11"/>
      <c r="F7" s="11"/>
      <c r="G7" s="11"/>
      <c r="H7" s="11"/>
    </row>
    <row r="8" spans="1:11" ht="21.75" customHeight="1" x14ac:dyDescent="0.25">
      <c r="B8" s="17" t="s">
        <v>8</v>
      </c>
      <c r="C8" s="18" t="s">
        <v>9</v>
      </c>
      <c r="D8" s="19"/>
      <c r="E8" s="17" t="s">
        <v>10</v>
      </c>
      <c r="F8" s="20">
        <v>46027</v>
      </c>
      <c r="G8" s="19"/>
    </row>
    <row r="9" spans="1:11" ht="21.75" customHeight="1" x14ac:dyDescent="0.25">
      <c r="B9" s="17" t="s">
        <v>11</v>
      </c>
      <c r="C9" s="18">
        <v>178</v>
      </c>
      <c r="D9" s="19"/>
      <c r="E9" s="17" t="s">
        <v>12</v>
      </c>
      <c r="F9" s="21">
        <v>84.5</v>
      </c>
      <c r="G9" s="19"/>
    </row>
    <row r="10" spans="1:11" ht="21.75" customHeight="1" x14ac:dyDescent="0.25">
      <c r="B10" s="17" t="s">
        <v>13</v>
      </c>
      <c r="C10" s="18" t="s">
        <v>3</v>
      </c>
      <c r="D10" s="19"/>
      <c r="E10" s="17" t="s">
        <v>14</v>
      </c>
      <c r="F10" s="21">
        <v>78</v>
      </c>
      <c r="G10" s="19"/>
    </row>
    <row r="12" spans="1:11" ht="19.5" customHeight="1" x14ac:dyDescent="0.25">
      <c r="A12" s="11" t="s">
        <v>15</v>
      </c>
      <c r="B12" s="11"/>
      <c r="C12" s="11"/>
      <c r="D12" s="11"/>
      <c r="E12" s="11"/>
      <c r="F12" s="11"/>
      <c r="G12" s="11"/>
      <c r="H12" s="11"/>
    </row>
    <row r="13" spans="1:11" ht="15" customHeight="1" x14ac:dyDescent="0.25">
      <c r="B13" s="10" t="s">
        <v>16</v>
      </c>
      <c r="C13" s="10"/>
      <c r="D13" s="10" t="s">
        <v>17</v>
      </c>
      <c r="E13" s="10"/>
      <c r="F13" s="10" t="s">
        <v>18</v>
      </c>
      <c r="G13" s="10"/>
    </row>
    <row r="14" spans="1:11" ht="24" customHeight="1" x14ac:dyDescent="0.25">
      <c r="B14" s="9">
        <f>IFERROR(LOOKUP(2,1/(Gewichtstagebuch!$B$6:$B$40&lt;&gt;""),Gewichtstagebuch!$B$6:$B$40),"")</f>
        <v>80.3</v>
      </c>
      <c r="C14" s="9"/>
      <c r="D14" s="8">
        <f>IF($B$14="","",$B$14/(($C$9/100)^2))</f>
        <v>25.34402221941674</v>
      </c>
      <c r="E14" s="8"/>
      <c r="F14" s="7">
        <f>IF(OR($B$14="",$F$9=$F$10),"",($F$9-$B$14)/($F$9-$F$10))</f>
        <v>0.64615384615384663</v>
      </c>
      <c r="G14" s="7"/>
    </row>
    <row r="15" spans="1:11" ht="13.5" customHeight="1" x14ac:dyDescent="0.25">
      <c r="B15" s="6" t="str">
        <f>"Stand: "&amp;IFERROR(TEXT(LOOKUP(2,1/(Gewichtstagebuch!$B$6:$B$40&lt;&gt;""),Gewichtstagebuch!$A$6:$A$40),"DD.MM.YYYY"),"–")</f>
        <v>Stand: 23.03.YYYY</v>
      </c>
      <c r="C15" s="6"/>
      <c r="D15" s="6" t="str">
        <f>"Kategorie: "&amp;IF($B$14="","–",IF($D$14&lt;18.5,"Untergewicht",IF($D$14&lt;25,"Normalgewicht",IF($D$14&lt;30,"Übergewicht","Adipositas"))))</f>
        <v>Kategorie: Übergewicht</v>
      </c>
      <c r="E15" s="6"/>
      <c r="F15" s="6" t="str">
        <f>"von Start zu Ziel"</f>
        <v>von Start zu Ziel</v>
      </c>
      <c r="G15" s="6"/>
    </row>
    <row r="17" spans="1:8" ht="15" customHeight="1" x14ac:dyDescent="0.25">
      <c r="B17" s="10" t="s">
        <v>19</v>
      </c>
      <c r="C17" s="10"/>
      <c r="D17" s="10" t="s">
        <v>20</v>
      </c>
      <c r="E17" s="10"/>
      <c r="F17" s="10" t="s">
        <v>21</v>
      </c>
      <c r="G17" s="10"/>
    </row>
    <row r="18" spans="1:8" ht="24" customHeight="1" x14ac:dyDescent="0.25">
      <c r="B18" s="5">
        <f>IF($B$14="","",$B$14-$F$9)</f>
        <v>-4.2000000000000028</v>
      </c>
      <c r="C18" s="5"/>
      <c r="D18" s="4">
        <f>IF($B$14="","",$B$14-$F$10)</f>
        <v>2.2999999999999972</v>
      </c>
      <c r="E18" s="4"/>
      <c r="F18" s="3">
        <f>IF(COUNT(Gewichtstagebuch!$B$6:$B$40)=0,"",MIN(Gewichtstagebuch!$B$6:$B$40))</f>
        <v>80.3</v>
      </c>
      <c r="G18" s="3"/>
    </row>
    <row r="19" spans="1:8" ht="13.5" customHeight="1" x14ac:dyDescent="0.25">
      <c r="B19" s="6" t="str">
        <f>"seit Startdatum"</f>
        <v>seit Startdatum</v>
      </c>
      <c r="C19" s="6"/>
      <c r="D19" s="6" t="str">
        <f>"Differenz zum Zielgewicht"</f>
        <v>Differenz zum Zielgewicht</v>
      </c>
      <c r="E19" s="6"/>
      <c r="F19" s="6" t="str">
        <f>"bei "&amp;COUNT(Gewichtstagebuch!$B$6:$B$40)&amp;" Messungen"</f>
        <v>bei 12 Messungen</v>
      </c>
      <c r="G19" s="6"/>
    </row>
    <row r="21" spans="1:8" ht="19.5" customHeight="1" x14ac:dyDescent="0.25">
      <c r="A21" s="11" t="s">
        <v>22</v>
      </c>
      <c r="B21" s="11"/>
      <c r="C21" s="11"/>
      <c r="D21" s="11"/>
      <c r="E21" s="11"/>
      <c r="F21" s="11"/>
      <c r="G21" s="11"/>
      <c r="H21" s="11"/>
    </row>
    <row r="22" spans="1:8" ht="18" customHeight="1" x14ac:dyDescent="0.25">
      <c r="B22" s="22" t="s">
        <v>23</v>
      </c>
      <c r="C22" s="2" t="s">
        <v>24</v>
      </c>
      <c r="D22" s="2"/>
      <c r="E22" s="2" t="s">
        <v>25</v>
      </c>
      <c r="F22" s="2"/>
      <c r="G22" s="2"/>
      <c r="H22" s="2"/>
    </row>
    <row r="23" spans="1:8" ht="18" customHeight="1" x14ac:dyDescent="0.25">
      <c r="B23" s="23" t="s">
        <v>26</v>
      </c>
      <c r="C23" s="1" t="s">
        <v>27</v>
      </c>
      <c r="D23" s="1"/>
      <c r="E23" s="37" t="s">
        <v>28</v>
      </c>
      <c r="F23" s="37"/>
      <c r="G23" s="37"/>
      <c r="H23" s="37"/>
    </row>
    <row r="24" spans="1:8" ht="18" customHeight="1" x14ac:dyDescent="0.25">
      <c r="B24" s="24" t="s">
        <v>29</v>
      </c>
      <c r="C24" s="38" t="s">
        <v>30</v>
      </c>
      <c r="D24" s="38"/>
      <c r="E24" s="37" t="s">
        <v>31</v>
      </c>
      <c r="F24" s="37"/>
      <c r="G24" s="37"/>
      <c r="H24" s="37"/>
    </row>
    <row r="25" spans="1:8" ht="18" customHeight="1" x14ac:dyDescent="0.25">
      <c r="B25" s="25" t="s">
        <v>32</v>
      </c>
      <c r="C25" s="39" t="s">
        <v>33</v>
      </c>
      <c r="D25" s="39"/>
      <c r="E25" s="37" t="s">
        <v>28</v>
      </c>
      <c r="F25" s="37"/>
      <c r="G25" s="37"/>
      <c r="H25" s="37"/>
    </row>
    <row r="26" spans="1:8" ht="18" customHeight="1" x14ac:dyDescent="0.25">
      <c r="B26" s="26" t="s">
        <v>34</v>
      </c>
      <c r="C26" s="40" t="s">
        <v>35</v>
      </c>
      <c r="D26" s="40"/>
      <c r="E26" s="37" t="s">
        <v>36</v>
      </c>
      <c r="F26" s="37"/>
      <c r="G26" s="37"/>
      <c r="H26" s="37"/>
    </row>
    <row r="28" spans="1:8" ht="19.5" customHeight="1" x14ac:dyDescent="0.25">
      <c r="A28" s="11" t="s">
        <v>37</v>
      </c>
      <c r="B28" s="11"/>
      <c r="C28" s="11"/>
      <c r="D28" s="11"/>
      <c r="E28" s="11"/>
      <c r="F28" s="11"/>
      <c r="G28" s="11"/>
      <c r="H28" s="11"/>
    </row>
    <row r="48" spans="2:8" ht="15" customHeight="1" x14ac:dyDescent="0.25">
      <c r="B48" s="41" t="s">
        <v>38</v>
      </c>
      <c r="C48" s="41"/>
      <c r="D48" s="41"/>
      <c r="E48" s="41"/>
      <c r="F48" s="41"/>
      <c r="G48" s="41"/>
      <c r="H48" s="41"/>
    </row>
    <row r="49" spans="2:8" ht="15" customHeight="1" x14ac:dyDescent="0.25">
      <c r="B49" s="41"/>
      <c r="C49" s="41"/>
      <c r="D49" s="41"/>
      <c r="E49" s="41"/>
      <c r="F49" s="41"/>
      <c r="G49" s="41"/>
      <c r="H49" s="41"/>
    </row>
    <row r="50" spans="2:8" ht="15" customHeight="1" x14ac:dyDescent="0.25">
      <c r="B50" s="41"/>
      <c r="C50" s="41"/>
      <c r="D50" s="41"/>
      <c r="E50" s="41"/>
      <c r="F50" s="41"/>
      <c r="G50" s="41"/>
      <c r="H50" s="41"/>
    </row>
  </sheetData>
  <mergeCells count="36">
    <mergeCell ref="A28:H28"/>
    <mergeCell ref="B48:H50"/>
    <mergeCell ref="C24:D24"/>
    <mergeCell ref="E24:H24"/>
    <mergeCell ref="C25:D25"/>
    <mergeCell ref="E25:H25"/>
    <mergeCell ref="C26:D26"/>
    <mergeCell ref="E26:H26"/>
    <mergeCell ref="A21:H21"/>
    <mergeCell ref="C22:D22"/>
    <mergeCell ref="E22:H22"/>
    <mergeCell ref="C23:D23"/>
    <mergeCell ref="E23:H23"/>
    <mergeCell ref="B18:C18"/>
    <mergeCell ref="D18:E18"/>
    <mergeCell ref="F18:G18"/>
    <mergeCell ref="B19:C19"/>
    <mergeCell ref="D19:E19"/>
    <mergeCell ref="F19:G19"/>
    <mergeCell ref="B15:C15"/>
    <mergeCell ref="D15:E15"/>
    <mergeCell ref="F15:G15"/>
    <mergeCell ref="B17:C17"/>
    <mergeCell ref="D17:E17"/>
    <mergeCell ref="F17:G17"/>
    <mergeCell ref="B13:C13"/>
    <mergeCell ref="D13:E13"/>
    <mergeCell ref="F13:G13"/>
    <mergeCell ref="B14:C14"/>
    <mergeCell ref="D14:E14"/>
    <mergeCell ref="F14:G14"/>
    <mergeCell ref="A1:H3"/>
    <mergeCell ref="A4:H4"/>
    <mergeCell ref="A6:H6"/>
    <mergeCell ref="A7:H7"/>
    <mergeCell ref="A12:H12"/>
  </mergeCells>
  <conditionalFormatting sqref="B18">
    <cfRule type="expression" dxfId="9" priority="5">
      <formula>AND(ISNUMBER($B$18),SIGN($B$18)=SIGN($F$10-$F$9))</formula>
    </cfRule>
    <cfRule type="expression" dxfId="8" priority="6">
      <formula>AND(ISNUMBER($B$18),$B$18&lt;&gt;0,SIGN($B$18)&lt;&gt;SIGN($F$10-$F$9))</formula>
    </cfRule>
  </conditionalFormatting>
  <conditionalFormatting sqref="D14">
    <cfRule type="expression" dxfId="7" priority="2">
      <formula>AND(ISNUMBER($D$14),$D$14&gt;=18.5,$D$14&lt;25)</formula>
    </cfRule>
    <cfRule type="expression" dxfId="6" priority="3">
      <formula>AND(ISNUMBER($D$14),OR($D$14&lt;18.5,AND($D$14&gt;=25,$D$14&lt;30)))</formula>
    </cfRule>
    <cfRule type="expression" dxfId="5" priority="4">
      <formula>AND(ISNUMBER($D$14),$D$14&gt;=30)</formula>
    </cfRule>
  </conditionalFormatting>
  <dataValidations count="1">
    <dataValidation type="list" allowBlank="1" sqref="C10" xr:uid="{00000000-0002-0000-0000-000000000000}">
      <formula1>$K$2:$K$4</formula1>
      <formula2>0</formula2>
    </dataValidation>
  </dataValidations>
  <pageMargins left="0.3" right="0.3" top="0.3" bottom="0.3" header="0.511811023622047" footer="0.511811023622047"/>
  <pageSetup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0"/>
  <sheetViews>
    <sheetView showGridLines="0" zoomScaleNormal="100" workbookViewId="0">
      <pane ySplit="5" topLeftCell="A6" activePane="bottomLeft" state="frozen"/>
      <selection pane="bottomLeft"/>
    </sheetView>
  </sheetViews>
  <sheetFormatPr baseColWidth="10" defaultColWidth="8.7109375" defaultRowHeight="15" x14ac:dyDescent="0.25"/>
  <cols>
    <col min="1" max="1" width="13" customWidth="1"/>
    <col min="2" max="2" width="12" customWidth="1"/>
    <col min="3" max="4" width="11" customWidth="1"/>
    <col min="5" max="5" width="9" customWidth="1"/>
    <col min="6" max="7" width="14" customWidth="1"/>
    <col min="8" max="8" width="36" customWidth="1"/>
    <col min="9" max="9" width="11" customWidth="1"/>
    <col min="10" max="10" width="9" customWidth="1"/>
  </cols>
  <sheetData>
    <row r="1" spans="1:10" ht="24" customHeight="1" x14ac:dyDescent="0.25">
      <c r="A1" s="42" t="s">
        <v>0</v>
      </c>
      <c r="B1" s="42"/>
      <c r="C1" s="42"/>
      <c r="D1" s="42"/>
      <c r="E1" s="42"/>
      <c r="F1" s="42"/>
      <c r="G1" s="42"/>
      <c r="H1" s="42"/>
      <c r="I1" s="42"/>
    </row>
    <row r="2" spans="1:10" ht="19.5" customHeight="1" x14ac:dyDescent="0.25">
      <c r="A2" s="43" t="s">
        <v>39</v>
      </c>
      <c r="B2" s="43"/>
      <c r="C2" s="43"/>
      <c r="D2" s="43"/>
      <c r="E2" s="43"/>
      <c r="F2" s="43"/>
      <c r="G2" s="43"/>
      <c r="H2" s="43"/>
      <c r="I2" s="43"/>
    </row>
    <row r="3" spans="1:10" ht="15.75" customHeight="1" x14ac:dyDescent="0.25">
      <c r="A3" s="44" t="s">
        <v>40</v>
      </c>
      <c r="B3" s="44"/>
      <c r="C3" s="44"/>
      <c r="D3" s="44"/>
      <c r="E3" s="44"/>
      <c r="F3" s="44"/>
      <c r="G3" s="44"/>
      <c r="H3" s="44"/>
      <c r="I3" s="44"/>
    </row>
    <row r="4" spans="1:10" ht="3.75" customHeight="1" x14ac:dyDescent="0.25"/>
    <row r="5" spans="1:10" ht="30" customHeight="1" x14ac:dyDescent="0.25">
      <c r="A5" s="22" t="s">
        <v>41</v>
      </c>
      <c r="B5" s="22" t="s">
        <v>42</v>
      </c>
      <c r="C5" s="22" t="s">
        <v>43</v>
      </c>
      <c r="D5" s="22" t="s">
        <v>44</v>
      </c>
      <c r="E5" s="22" t="s">
        <v>45</v>
      </c>
      <c r="F5" s="22" t="s">
        <v>46</v>
      </c>
      <c r="G5" s="22" t="s">
        <v>47</v>
      </c>
      <c r="H5" s="22" t="s">
        <v>48</v>
      </c>
      <c r="I5" s="22" t="s">
        <v>49</v>
      </c>
    </row>
    <row r="6" spans="1:10" ht="21.75" customHeight="1" x14ac:dyDescent="0.25">
      <c r="A6" s="27">
        <v>46027</v>
      </c>
      <c r="B6" s="28">
        <v>84.5</v>
      </c>
      <c r="C6" s="29">
        <v>92</v>
      </c>
      <c r="D6" s="29">
        <v>104</v>
      </c>
      <c r="E6" s="30">
        <f>IF($B6="","",$B6/((Übersicht!$C$9/100)^2))</f>
        <v>26.669612422673904</v>
      </c>
      <c r="F6" s="31">
        <f>IF($B6="","",$B6-Übersicht!$F$9)</f>
        <v>0</v>
      </c>
      <c r="G6" s="31">
        <f>IF($B6="","",$B6-Übersicht!$F$10)</f>
        <v>6.5</v>
      </c>
      <c r="H6" s="32" t="s">
        <v>50</v>
      </c>
      <c r="I6" s="33">
        <f>Übersicht!$F$10</f>
        <v>78</v>
      </c>
      <c r="J6" s="34" t="str">
        <f t="shared" ref="J6:J40" si="0">IF($A6="","",TEXT($A6,"DD.MM."))</f>
        <v>05.01.</v>
      </c>
    </row>
    <row r="7" spans="1:10" ht="21.75" customHeight="1" x14ac:dyDescent="0.25">
      <c r="A7" s="27">
        <v>46034</v>
      </c>
      <c r="B7" s="28">
        <v>84.1</v>
      </c>
      <c r="C7" s="29">
        <v>91.5</v>
      </c>
      <c r="D7" s="29">
        <v>104</v>
      </c>
      <c r="E7" s="35">
        <f>IF($B7="","",$B7/((Übersicht!$C$9/100)^2))</f>
        <v>26.54336573664941</v>
      </c>
      <c r="F7" s="36">
        <f t="shared" ref="F7:F40" si="1">IF(OR($B7="",$B6=""),"",$B7-$B6)</f>
        <v>-0.40000000000000568</v>
      </c>
      <c r="G7" s="36">
        <f>IF($B7="","",$B7-Übersicht!$F$10)</f>
        <v>6.0999999999999943</v>
      </c>
      <c r="H7" s="32" t="s">
        <v>51</v>
      </c>
      <c r="I7" s="33">
        <f>Übersicht!$F$10</f>
        <v>78</v>
      </c>
      <c r="J7" s="34" t="str">
        <f t="shared" si="0"/>
        <v>12.01.</v>
      </c>
    </row>
    <row r="8" spans="1:10" ht="21.75" customHeight="1" x14ac:dyDescent="0.25">
      <c r="A8" s="27">
        <v>46041</v>
      </c>
      <c r="B8" s="28">
        <v>83.6</v>
      </c>
      <c r="C8" s="29">
        <v>91</v>
      </c>
      <c r="D8" s="29">
        <v>103.5</v>
      </c>
      <c r="E8" s="30">
        <f>IF($B8="","",$B8/((Übersicht!$C$9/100)^2))</f>
        <v>26.385557379118797</v>
      </c>
      <c r="F8" s="31">
        <f t="shared" si="1"/>
        <v>-0.5</v>
      </c>
      <c r="G8" s="31">
        <f>IF($B8="","",$B8-Übersicht!$F$10)</f>
        <v>5.5999999999999943</v>
      </c>
      <c r="H8" s="32"/>
      <c r="I8" s="33">
        <f>Übersicht!$F$10</f>
        <v>78</v>
      </c>
      <c r="J8" s="34" t="str">
        <f t="shared" si="0"/>
        <v>19.01.</v>
      </c>
    </row>
    <row r="9" spans="1:10" ht="21.75" customHeight="1" x14ac:dyDescent="0.25">
      <c r="A9" s="27">
        <v>46048</v>
      </c>
      <c r="B9" s="28">
        <v>83.9</v>
      </c>
      <c r="C9" s="29">
        <v>91</v>
      </c>
      <c r="D9" s="29">
        <v>103.5</v>
      </c>
      <c r="E9" s="35">
        <f>IF($B9="","",$B9/((Übersicht!$C$9/100)^2))</f>
        <v>26.48024239363717</v>
      </c>
      <c r="F9" s="36">
        <f t="shared" si="1"/>
        <v>0.30000000000001137</v>
      </c>
      <c r="G9" s="36">
        <f>IF($B9="","",$B9-Übersicht!$F$10)</f>
        <v>5.9000000000000057</v>
      </c>
      <c r="H9" s="32" t="s">
        <v>52</v>
      </c>
      <c r="I9" s="33">
        <f>Übersicht!$F$10</f>
        <v>78</v>
      </c>
      <c r="J9" s="34" t="str">
        <f t="shared" si="0"/>
        <v>26.01.</v>
      </c>
    </row>
    <row r="10" spans="1:10" ht="21.75" customHeight="1" x14ac:dyDescent="0.25">
      <c r="A10" s="27">
        <v>46055</v>
      </c>
      <c r="B10" s="28">
        <v>83</v>
      </c>
      <c r="C10" s="29">
        <v>90</v>
      </c>
      <c r="D10" s="29">
        <v>103</v>
      </c>
      <c r="E10" s="30">
        <f>IF($B10="","",$B10/((Übersicht!$C$9/100)^2))</f>
        <v>26.196187350082059</v>
      </c>
      <c r="F10" s="31">
        <f t="shared" si="1"/>
        <v>-0.90000000000000568</v>
      </c>
      <c r="G10" s="31">
        <f>IF($B10="","",$B10-Übersicht!$F$10)</f>
        <v>5</v>
      </c>
      <c r="H10" s="32"/>
      <c r="I10" s="33">
        <f>Übersicht!$F$10</f>
        <v>78</v>
      </c>
      <c r="J10" s="34" t="str">
        <f t="shared" si="0"/>
        <v>02.02.</v>
      </c>
    </row>
    <row r="11" spans="1:10" ht="21.75" customHeight="1" x14ac:dyDescent="0.25">
      <c r="A11" s="27">
        <v>46062</v>
      </c>
      <c r="B11" s="28">
        <v>82.4</v>
      </c>
      <c r="C11" s="29">
        <v>89.5</v>
      </c>
      <c r="D11" s="29">
        <v>102.5</v>
      </c>
      <c r="E11" s="35">
        <f>IF($B11="","",$B11/((Übersicht!$C$9/100)^2))</f>
        <v>26.006817321045322</v>
      </c>
      <c r="F11" s="36">
        <f t="shared" si="1"/>
        <v>-0.59999999999999432</v>
      </c>
      <c r="G11" s="36">
        <f>IF($B11="","",$B11-Übersicht!$F$10)</f>
        <v>4.4000000000000057</v>
      </c>
      <c r="H11" s="32" t="s">
        <v>53</v>
      </c>
      <c r="I11" s="33">
        <f>Übersicht!$F$10</f>
        <v>78</v>
      </c>
      <c r="J11" s="34" t="str">
        <f t="shared" si="0"/>
        <v>09.02.</v>
      </c>
    </row>
    <row r="12" spans="1:10" ht="21.75" customHeight="1" x14ac:dyDescent="0.25">
      <c r="A12" s="27">
        <v>46069</v>
      </c>
      <c r="B12" s="28">
        <v>82.1</v>
      </c>
      <c r="C12" s="29">
        <v>89</v>
      </c>
      <c r="D12" s="29">
        <v>102.5</v>
      </c>
      <c r="E12" s="30">
        <f>IF($B12="","",$B12/((Übersicht!$C$9/100)^2))</f>
        <v>25.912132306526949</v>
      </c>
      <c r="F12" s="31">
        <f t="shared" si="1"/>
        <v>-0.30000000000001137</v>
      </c>
      <c r="G12" s="31">
        <f>IF($B12="","",$B12-Übersicht!$F$10)</f>
        <v>4.0999999999999943</v>
      </c>
      <c r="H12" s="32"/>
      <c r="I12" s="33">
        <f>Übersicht!$F$10</f>
        <v>78</v>
      </c>
      <c r="J12" s="34" t="str">
        <f t="shared" si="0"/>
        <v>16.02.</v>
      </c>
    </row>
    <row r="13" spans="1:10" ht="21.75" customHeight="1" x14ac:dyDescent="0.25">
      <c r="A13" s="27">
        <v>46076</v>
      </c>
      <c r="B13" s="28">
        <v>81.7</v>
      </c>
      <c r="C13" s="29">
        <v>88.5</v>
      </c>
      <c r="D13" s="29">
        <v>102</v>
      </c>
      <c r="E13" s="35">
        <f>IF($B13="","",$B13/((Übersicht!$C$9/100)^2))</f>
        <v>25.785885620502462</v>
      </c>
      <c r="F13" s="36">
        <f t="shared" si="1"/>
        <v>-0.39999999999999147</v>
      </c>
      <c r="G13" s="36">
        <f>IF($B13="","",$B13-Übersicht!$F$10)</f>
        <v>3.7000000000000028</v>
      </c>
      <c r="H13" s="32" t="s">
        <v>54</v>
      </c>
      <c r="I13" s="33">
        <f>Übersicht!$F$10</f>
        <v>78</v>
      </c>
      <c r="J13" s="34" t="str">
        <f t="shared" si="0"/>
        <v>23.02.</v>
      </c>
    </row>
    <row r="14" spans="1:10" ht="21.75" customHeight="1" x14ac:dyDescent="0.25">
      <c r="A14" s="27">
        <v>46083</v>
      </c>
      <c r="B14" s="28">
        <v>81.900000000000006</v>
      </c>
      <c r="C14" s="29">
        <v>88.5</v>
      </c>
      <c r="D14" s="29">
        <v>102</v>
      </c>
      <c r="E14" s="30">
        <f>IF($B14="","",$B14/((Übersicht!$C$9/100)^2))</f>
        <v>25.849008963514709</v>
      </c>
      <c r="F14" s="31">
        <f t="shared" si="1"/>
        <v>0.20000000000000284</v>
      </c>
      <c r="G14" s="31">
        <f>IF($B14="","",$B14-Übersicht!$F$10)</f>
        <v>3.9000000000000057</v>
      </c>
      <c r="H14" s="32" t="s">
        <v>55</v>
      </c>
      <c r="I14" s="33">
        <f>Übersicht!$F$10</f>
        <v>78</v>
      </c>
      <c r="J14" s="34" t="str">
        <f t="shared" si="0"/>
        <v>02.03.</v>
      </c>
    </row>
    <row r="15" spans="1:10" ht="21.75" customHeight="1" x14ac:dyDescent="0.25">
      <c r="A15" s="27">
        <v>46090</v>
      </c>
      <c r="B15" s="28">
        <v>81.2</v>
      </c>
      <c r="C15" s="29">
        <v>88</v>
      </c>
      <c r="D15" s="29">
        <v>101.5</v>
      </c>
      <c r="E15" s="35">
        <f>IF($B15="","",$B15/((Übersicht!$C$9/100)^2))</f>
        <v>25.628077262971846</v>
      </c>
      <c r="F15" s="36">
        <f t="shared" si="1"/>
        <v>-0.70000000000000284</v>
      </c>
      <c r="G15" s="36">
        <f>IF($B15="","",$B15-Übersicht!$F$10)</f>
        <v>3.2000000000000028</v>
      </c>
      <c r="H15" s="32"/>
      <c r="I15" s="33">
        <f>Übersicht!$F$10</f>
        <v>78</v>
      </c>
      <c r="J15" s="34" t="str">
        <f t="shared" si="0"/>
        <v>09.03.</v>
      </c>
    </row>
    <row r="16" spans="1:10" ht="21.75" customHeight="1" x14ac:dyDescent="0.25">
      <c r="A16" s="27">
        <v>46097</v>
      </c>
      <c r="B16" s="28">
        <v>80.599999999999994</v>
      </c>
      <c r="C16" s="29">
        <v>87.5</v>
      </c>
      <c r="D16" s="29">
        <v>101</v>
      </c>
      <c r="E16" s="30">
        <f>IF($B16="","",$B16/((Übersicht!$C$9/100)^2))</f>
        <v>25.438707233935105</v>
      </c>
      <c r="F16" s="31">
        <f t="shared" si="1"/>
        <v>-0.60000000000000853</v>
      </c>
      <c r="G16" s="31">
        <f>IF($B16="","",$B16-Übersicht!$F$10)</f>
        <v>2.5999999999999943</v>
      </c>
      <c r="H16" s="32" t="s">
        <v>56</v>
      </c>
      <c r="I16" s="33">
        <f>Übersicht!$F$10</f>
        <v>78</v>
      </c>
      <c r="J16" s="34" t="str">
        <f t="shared" si="0"/>
        <v>16.03.</v>
      </c>
    </row>
    <row r="17" spans="1:10" ht="21.75" customHeight="1" x14ac:dyDescent="0.25">
      <c r="A17" s="27">
        <v>46104</v>
      </c>
      <c r="B17" s="28">
        <v>80.3</v>
      </c>
      <c r="C17" s="29">
        <v>87</v>
      </c>
      <c r="D17" s="29">
        <v>101</v>
      </c>
      <c r="E17" s="35">
        <f>IF($B17="","",$B17/((Übersicht!$C$9/100)^2))</f>
        <v>25.34402221941674</v>
      </c>
      <c r="F17" s="36">
        <f t="shared" si="1"/>
        <v>-0.29999999999999716</v>
      </c>
      <c r="G17" s="36">
        <f>IF($B17="","",$B17-Übersicht!$F$10)</f>
        <v>2.2999999999999972</v>
      </c>
      <c r="H17" s="32" t="s">
        <v>57</v>
      </c>
      <c r="I17" s="33">
        <f>Übersicht!$F$10</f>
        <v>78</v>
      </c>
      <c r="J17" s="34" t="str">
        <f t="shared" si="0"/>
        <v>23.03.</v>
      </c>
    </row>
    <row r="18" spans="1:10" ht="21.75" customHeight="1" x14ac:dyDescent="0.25">
      <c r="A18" s="27"/>
      <c r="B18" s="28"/>
      <c r="C18" s="29"/>
      <c r="D18" s="29"/>
      <c r="E18" s="30" t="str">
        <f>IF($B18="","",$B18/((Übersicht!$C$9/100)^2))</f>
        <v/>
      </c>
      <c r="F18" s="31" t="str">
        <f t="shared" si="1"/>
        <v/>
      </c>
      <c r="G18" s="31" t="str">
        <f>IF($B18="","",$B18-Übersicht!$F$10)</f>
        <v/>
      </c>
      <c r="H18" s="32"/>
      <c r="I18" s="33">
        <f>Übersicht!$F$10</f>
        <v>78</v>
      </c>
      <c r="J18" s="34" t="str">
        <f t="shared" si="0"/>
        <v/>
      </c>
    </row>
    <row r="19" spans="1:10" ht="21.75" customHeight="1" x14ac:dyDescent="0.25">
      <c r="A19" s="27"/>
      <c r="B19" s="28"/>
      <c r="C19" s="29"/>
      <c r="D19" s="29"/>
      <c r="E19" s="35" t="str">
        <f>IF($B19="","",$B19/((Übersicht!$C$9/100)^2))</f>
        <v/>
      </c>
      <c r="F19" s="36" t="str">
        <f t="shared" si="1"/>
        <v/>
      </c>
      <c r="G19" s="36" t="str">
        <f>IF($B19="","",$B19-Übersicht!$F$10)</f>
        <v/>
      </c>
      <c r="H19" s="32"/>
      <c r="I19" s="33">
        <f>Übersicht!$F$10</f>
        <v>78</v>
      </c>
      <c r="J19" s="34" t="str">
        <f t="shared" si="0"/>
        <v/>
      </c>
    </row>
    <row r="20" spans="1:10" ht="21.75" customHeight="1" x14ac:dyDescent="0.25">
      <c r="A20" s="27"/>
      <c r="B20" s="28"/>
      <c r="C20" s="29"/>
      <c r="D20" s="29"/>
      <c r="E20" s="30" t="str">
        <f>IF($B20="","",$B20/((Übersicht!$C$9/100)^2))</f>
        <v/>
      </c>
      <c r="F20" s="31" t="str">
        <f t="shared" si="1"/>
        <v/>
      </c>
      <c r="G20" s="31" t="str">
        <f>IF($B20="","",$B20-Übersicht!$F$10)</f>
        <v/>
      </c>
      <c r="H20" s="32"/>
      <c r="I20" s="33">
        <f>Übersicht!$F$10</f>
        <v>78</v>
      </c>
      <c r="J20" s="34" t="str">
        <f t="shared" si="0"/>
        <v/>
      </c>
    </row>
    <row r="21" spans="1:10" ht="21.75" customHeight="1" x14ac:dyDescent="0.25">
      <c r="A21" s="27"/>
      <c r="B21" s="28"/>
      <c r="C21" s="29"/>
      <c r="D21" s="29"/>
      <c r="E21" s="35" t="str">
        <f>IF($B21="","",$B21/((Übersicht!$C$9/100)^2))</f>
        <v/>
      </c>
      <c r="F21" s="36" t="str">
        <f t="shared" si="1"/>
        <v/>
      </c>
      <c r="G21" s="36" t="str">
        <f>IF($B21="","",$B21-Übersicht!$F$10)</f>
        <v/>
      </c>
      <c r="H21" s="32"/>
      <c r="I21" s="33">
        <f>Übersicht!$F$10</f>
        <v>78</v>
      </c>
      <c r="J21" s="34" t="str">
        <f t="shared" si="0"/>
        <v/>
      </c>
    </row>
    <row r="22" spans="1:10" ht="21.75" customHeight="1" x14ac:dyDescent="0.25">
      <c r="A22" s="27"/>
      <c r="B22" s="28"/>
      <c r="C22" s="29"/>
      <c r="D22" s="29"/>
      <c r="E22" s="30" t="str">
        <f>IF($B22="","",$B22/((Übersicht!$C$9/100)^2))</f>
        <v/>
      </c>
      <c r="F22" s="31" t="str">
        <f t="shared" si="1"/>
        <v/>
      </c>
      <c r="G22" s="31" t="str">
        <f>IF($B22="","",$B22-Übersicht!$F$10)</f>
        <v/>
      </c>
      <c r="H22" s="32"/>
      <c r="I22" s="33">
        <f>Übersicht!$F$10</f>
        <v>78</v>
      </c>
      <c r="J22" s="34" t="str">
        <f t="shared" si="0"/>
        <v/>
      </c>
    </row>
    <row r="23" spans="1:10" ht="21.75" customHeight="1" x14ac:dyDescent="0.25">
      <c r="A23" s="27"/>
      <c r="B23" s="28"/>
      <c r="C23" s="29"/>
      <c r="D23" s="29"/>
      <c r="E23" s="35" t="str">
        <f>IF($B23="","",$B23/((Übersicht!$C$9/100)^2))</f>
        <v/>
      </c>
      <c r="F23" s="36" t="str">
        <f t="shared" si="1"/>
        <v/>
      </c>
      <c r="G23" s="36" t="str">
        <f>IF($B23="","",$B23-Übersicht!$F$10)</f>
        <v/>
      </c>
      <c r="H23" s="32"/>
      <c r="I23" s="33">
        <f>Übersicht!$F$10</f>
        <v>78</v>
      </c>
      <c r="J23" s="34" t="str">
        <f t="shared" si="0"/>
        <v/>
      </c>
    </row>
    <row r="24" spans="1:10" ht="21.75" customHeight="1" x14ac:dyDescent="0.25">
      <c r="A24" s="27"/>
      <c r="B24" s="28"/>
      <c r="C24" s="29"/>
      <c r="D24" s="29"/>
      <c r="E24" s="30" t="str">
        <f>IF($B24="","",$B24/((Übersicht!$C$9/100)^2))</f>
        <v/>
      </c>
      <c r="F24" s="31" t="str">
        <f t="shared" si="1"/>
        <v/>
      </c>
      <c r="G24" s="31" t="str">
        <f>IF($B24="","",$B24-Übersicht!$F$10)</f>
        <v/>
      </c>
      <c r="H24" s="32"/>
      <c r="I24" s="33">
        <f>Übersicht!$F$10</f>
        <v>78</v>
      </c>
      <c r="J24" s="34" t="str">
        <f t="shared" si="0"/>
        <v/>
      </c>
    </row>
    <row r="25" spans="1:10" ht="21.75" customHeight="1" x14ac:dyDescent="0.25">
      <c r="A25" s="27"/>
      <c r="B25" s="28"/>
      <c r="C25" s="29"/>
      <c r="D25" s="29"/>
      <c r="E25" s="35" t="str">
        <f>IF($B25="","",$B25/((Übersicht!$C$9/100)^2))</f>
        <v/>
      </c>
      <c r="F25" s="36" t="str">
        <f t="shared" si="1"/>
        <v/>
      </c>
      <c r="G25" s="36" t="str">
        <f>IF($B25="","",$B25-Übersicht!$F$10)</f>
        <v/>
      </c>
      <c r="H25" s="32"/>
      <c r="I25" s="33">
        <f>Übersicht!$F$10</f>
        <v>78</v>
      </c>
      <c r="J25" s="34" t="str">
        <f t="shared" si="0"/>
        <v/>
      </c>
    </row>
    <row r="26" spans="1:10" ht="21.75" customHeight="1" x14ac:dyDescent="0.25">
      <c r="A26" s="27"/>
      <c r="B26" s="28"/>
      <c r="C26" s="29"/>
      <c r="D26" s="29"/>
      <c r="E26" s="30" t="str">
        <f>IF($B26="","",$B26/((Übersicht!$C$9/100)^2))</f>
        <v/>
      </c>
      <c r="F26" s="31" t="str">
        <f t="shared" si="1"/>
        <v/>
      </c>
      <c r="G26" s="31" t="str">
        <f>IF($B26="","",$B26-Übersicht!$F$10)</f>
        <v/>
      </c>
      <c r="H26" s="32"/>
      <c r="I26" s="33">
        <f>Übersicht!$F$10</f>
        <v>78</v>
      </c>
      <c r="J26" s="34" t="str">
        <f t="shared" si="0"/>
        <v/>
      </c>
    </row>
    <row r="27" spans="1:10" ht="21.75" customHeight="1" x14ac:dyDescent="0.25">
      <c r="A27" s="27"/>
      <c r="B27" s="28"/>
      <c r="C27" s="29"/>
      <c r="D27" s="29"/>
      <c r="E27" s="35" t="str">
        <f>IF($B27="","",$B27/((Übersicht!$C$9/100)^2))</f>
        <v/>
      </c>
      <c r="F27" s="36" t="str">
        <f t="shared" si="1"/>
        <v/>
      </c>
      <c r="G27" s="36" t="str">
        <f>IF($B27="","",$B27-Übersicht!$F$10)</f>
        <v/>
      </c>
      <c r="H27" s="32"/>
      <c r="I27" s="33">
        <f>Übersicht!$F$10</f>
        <v>78</v>
      </c>
      <c r="J27" s="34" t="str">
        <f t="shared" si="0"/>
        <v/>
      </c>
    </row>
    <row r="28" spans="1:10" ht="21.75" customHeight="1" x14ac:dyDescent="0.25">
      <c r="A28" s="27"/>
      <c r="B28" s="28"/>
      <c r="C28" s="29"/>
      <c r="D28" s="29"/>
      <c r="E28" s="30" t="str">
        <f>IF($B28="","",$B28/((Übersicht!$C$9/100)^2))</f>
        <v/>
      </c>
      <c r="F28" s="31" t="str">
        <f t="shared" si="1"/>
        <v/>
      </c>
      <c r="G28" s="31" t="str">
        <f>IF($B28="","",$B28-Übersicht!$F$10)</f>
        <v/>
      </c>
      <c r="H28" s="32"/>
      <c r="I28" s="33">
        <f>Übersicht!$F$10</f>
        <v>78</v>
      </c>
      <c r="J28" s="34" t="str">
        <f t="shared" si="0"/>
        <v/>
      </c>
    </row>
    <row r="29" spans="1:10" ht="21.75" customHeight="1" x14ac:dyDescent="0.25">
      <c r="A29" s="27"/>
      <c r="B29" s="28"/>
      <c r="C29" s="29"/>
      <c r="D29" s="29"/>
      <c r="E29" s="35" t="str">
        <f>IF($B29="","",$B29/((Übersicht!$C$9/100)^2))</f>
        <v/>
      </c>
      <c r="F29" s="36" t="str">
        <f t="shared" si="1"/>
        <v/>
      </c>
      <c r="G29" s="36" t="str">
        <f>IF($B29="","",$B29-Übersicht!$F$10)</f>
        <v/>
      </c>
      <c r="H29" s="32"/>
      <c r="I29" s="33">
        <f>Übersicht!$F$10</f>
        <v>78</v>
      </c>
      <c r="J29" s="34" t="str">
        <f t="shared" si="0"/>
        <v/>
      </c>
    </row>
    <row r="30" spans="1:10" ht="21.75" customHeight="1" x14ac:dyDescent="0.25">
      <c r="A30" s="27"/>
      <c r="B30" s="28"/>
      <c r="C30" s="29"/>
      <c r="D30" s="29"/>
      <c r="E30" s="30" t="str">
        <f>IF($B30="","",$B30/((Übersicht!$C$9/100)^2))</f>
        <v/>
      </c>
      <c r="F30" s="31" t="str">
        <f t="shared" si="1"/>
        <v/>
      </c>
      <c r="G30" s="31" t="str">
        <f>IF($B30="","",$B30-Übersicht!$F$10)</f>
        <v/>
      </c>
      <c r="H30" s="32"/>
      <c r="I30" s="33">
        <f>Übersicht!$F$10</f>
        <v>78</v>
      </c>
      <c r="J30" s="34" t="str">
        <f t="shared" si="0"/>
        <v/>
      </c>
    </row>
    <row r="31" spans="1:10" ht="21.75" customHeight="1" x14ac:dyDescent="0.25">
      <c r="A31" s="27"/>
      <c r="B31" s="28"/>
      <c r="C31" s="29"/>
      <c r="D31" s="29"/>
      <c r="E31" s="35" t="str">
        <f>IF($B31="","",$B31/((Übersicht!$C$9/100)^2))</f>
        <v/>
      </c>
      <c r="F31" s="36" t="str">
        <f t="shared" si="1"/>
        <v/>
      </c>
      <c r="G31" s="36" t="str">
        <f>IF($B31="","",$B31-Übersicht!$F$10)</f>
        <v/>
      </c>
      <c r="H31" s="32"/>
      <c r="I31" s="33">
        <f>Übersicht!$F$10</f>
        <v>78</v>
      </c>
      <c r="J31" s="34" t="str">
        <f t="shared" si="0"/>
        <v/>
      </c>
    </row>
    <row r="32" spans="1:10" ht="21.75" customHeight="1" x14ac:dyDescent="0.25">
      <c r="A32" s="27"/>
      <c r="B32" s="28"/>
      <c r="C32" s="29"/>
      <c r="D32" s="29"/>
      <c r="E32" s="30" t="str">
        <f>IF($B32="","",$B32/((Übersicht!$C$9/100)^2))</f>
        <v/>
      </c>
      <c r="F32" s="31" t="str">
        <f t="shared" si="1"/>
        <v/>
      </c>
      <c r="G32" s="31" t="str">
        <f>IF($B32="","",$B32-Übersicht!$F$10)</f>
        <v/>
      </c>
      <c r="H32" s="32"/>
      <c r="I32" s="33">
        <f>Übersicht!$F$10</f>
        <v>78</v>
      </c>
      <c r="J32" s="34" t="str">
        <f t="shared" si="0"/>
        <v/>
      </c>
    </row>
    <row r="33" spans="1:10" ht="21.75" customHeight="1" x14ac:dyDescent="0.25">
      <c r="A33" s="27"/>
      <c r="B33" s="28"/>
      <c r="C33" s="29"/>
      <c r="D33" s="29"/>
      <c r="E33" s="35" t="str">
        <f>IF($B33="","",$B33/((Übersicht!$C$9/100)^2))</f>
        <v/>
      </c>
      <c r="F33" s="36" t="str">
        <f t="shared" si="1"/>
        <v/>
      </c>
      <c r="G33" s="36" t="str">
        <f>IF($B33="","",$B33-Übersicht!$F$10)</f>
        <v/>
      </c>
      <c r="H33" s="32"/>
      <c r="I33" s="33">
        <f>Übersicht!$F$10</f>
        <v>78</v>
      </c>
      <c r="J33" s="34" t="str">
        <f t="shared" si="0"/>
        <v/>
      </c>
    </row>
    <row r="34" spans="1:10" ht="21.75" customHeight="1" x14ac:dyDescent="0.25">
      <c r="A34" s="27"/>
      <c r="B34" s="28"/>
      <c r="C34" s="29"/>
      <c r="D34" s="29"/>
      <c r="E34" s="30" t="str">
        <f>IF($B34="","",$B34/((Übersicht!$C$9/100)^2))</f>
        <v/>
      </c>
      <c r="F34" s="31" t="str">
        <f t="shared" si="1"/>
        <v/>
      </c>
      <c r="G34" s="31" t="str">
        <f>IF($B34="","",$B34-Übersicht!$F$10)</f>
        <v/>
      </c>
      <c r="H34" s="32"/>
      <c r="I34" s="33">
        <f>Übersicht!$F$10</f>
        <v>78</v>
      </c>
      <c r="J34" s="34" t="str">
        <f t="shared" si="0"/>
        <v/>
      </c>
    </row>
    <row r="35" spans="1:10" ht="21.75" customHeight="1" x14ac:dyDescent="0.25">
      <c r="A35" s="27"/>
      <c r="B35" s="28"/>
      <c r="C35" s="29"/>
      <c r="D35" s="29"/>
      <c r="E35" s="35" t="str">
        <f>IF($B35="","",$B35/((Übersicht!$C$9/100)^2))</f>
        <v/>
      </c>
      <c r="F35" s="36" t="str">
        <f t="shared" si="1"/>
        <v/>
      </c>
      <c r="G35" s="36" t="str">
        <f>IF($B35="","",$B35-Übersicht!$F$10)</f>
        <v/>
      </c>
      <c r="H35" s="32"/>
      <c r="I35" s="33">
        <f>Übersicht!$F$10</f>
        <v>78</v>
      </c>
      <c r="J35" s="34" t="str">
        <f t="shared" si="0"/>
        <v/>
      </c>
    </row>
    <row r="36" spans="1:10" ht="21.75" customHeight="1" x14ac:dyDescent="0.25">
      <c r="A36" s="27"/>
      <c r="B36" s="28"/>
      <c r="C36" s="29"/>
      <c r="D36" s="29"/>
      <c r="E36" s="30" t="str">
        <f>IF($B36="","",$B36/((Übersicht!$C$9/100)^2))</f>
        <v/>
      </c>
      <c r="F36" s="31" t="str">
        <f t="shared" si="1"/>
        <v/>
      </c>
      <c r="G36" s="31" t="str">
        <f>IF($B36="","",$B36-Übersicht!$F$10)</f>
        <v/>
      </c>
      <c r="H36" s="32"/>
      <c r="I36" s="33">
        <f>Übersicht!$F$10</f>
        <v>78</v>
      </c>
      <c r="J36" s="34" t="str">
        <f t="shared" si="0"/>
        <v/>
      </c>
    </row>
    <row r="37" spans="1:10" ht="21.75" customHeight="1" x14ac:dyDescent="0.25">
      <c r="A37" s="27"/>
      <c r="B37" s="28"/>
      <c r="C37" s="29"/>
      <c r="D37" s="29"/>
      <c r="E37" s="35" t="str">
        <f>IF($B37="","",$B37/((Übersicht!$C$9/100)^2))</f>
        <v/>
      </c>
      <c r="F37" s="36" t="str">
        <f t="shared" si="1"/>
        <v/>
      </c>
      <c r="G37" s="36" t="str">
        <f>IF($B37="","",$B37-Übersicht!$F$10)</f>
        <v/>
      </c>
      <c r="H37" s="32"/>
      <c r="I37" s="33">
        <f>Übersicht!$F$10</f>
        <v>78</v>
      </c>
      <c r="J37" s="34" t="str">
        <f t="shared" si="0"/>
        <v/>
      </c>
    </row>
    <row r="38" spans="1:10" ht="21.75" customHeight="1" x14ac:dyDescent="0.25">
      <c r="A38" s="27"/>
      <c r="B38" s="28"/>
      <c r="C38" s="29"/>
      <c r="D38" s="29"/>
      <c r="E38" s="30" t="str">
        <f>IF($B38="","",$B38/((Übersicht!$C$9/100)^2))</f>
        <v/>
      </c>
      <c r="F38" s="31" t="str">
        <f t="shared" si="1"/>
        <v/>
      </c>
      <c r="G38" s="31" t="str">
        <f>IF($B38="","",$B38-Übersicht!$F$10)</f>
        <v/>
      </c>
      <c r="H38" s="32"/>
      <c r="I38" s="33">
        <f>Übersicht!$F$10</f>
        <v>78</v>
      </c>
      <c r="J38" s="34" t="str">
        <f t="shared" si="0"/>
        <v/>
      </c>
    </row>
    <row r="39" spans="1:10" ht="21.75" customHeight="1" x14ac:dyDescent="0.25">
      <c r="A39" s="27"/>
      <c r="B39" s="28"/>
      <c r="C39" s="29"/>
      <c r="D39" s="29"/>
      <c r="E39" s="35" t="str">
        <f>IF($B39="","",$B39/((Übersicht!$C$9/100)^2))</f>
        <v/>
      </c>
      <c r="F39" s="36" t="str">
        <f t="shared" si="1"/>
        <v/>
      </c>
      <c r="G39" s="36" t="str">
        <f>IF($B39="","",$B39-Übersicht!$F$10)</f>
        <v/>
      </c>
      <c r="H39" s="32"/>
      <c r="I39" s="33">
        <f>Übersicht!$F$10</f>
        <v>78</v>
      </c>
      <c r="J39" s="34" t="str">
        <f t="shared" si="0"/>
        <v/>
      </c>
    </row>
    <row r="40" spans="1:10" ht="21.75" customHeight="1" x14ac:dyDescent="0.25">
      <c r="A40" s="27"/>
      <c r="B40" s="28"/>
      <c r="C40" s="29"/>
      <c r="D40" s="29"/>
      <c r="E40" s="30" t="str">
        <f>IF($B40="","",$B40/((Übersicht!$C$9/100)^2))</f>
        <v/>
      </c>
      <c r="F40" s="31" t="str">
        <f t="shared" si="1"/>
        <v/>
      </c>
      <c r="G40" s="31" t="str">
        <f>IF($B40="","",$B40-Übersicht!$F$10)</f>
        <v/>
      </c>
      <c r="H40" s="32"/>
      <c r="I40" s="33">
        <f>Übersicht!$F$10</f>
        <v>78</v>
      </c>
      <c r="J40" s="34" t="str">
        <f t="shared" si="0"/>
        <v/>
      </c>
    </row>
  </sheetData>
  <autoFilter ref="A5:H40" xr:uid="{00000000-0009-0000-0000-000001000000}"/>
  <mergeCells count="3">
    <mergeCell ref="A1:I1"/>
    <mergeCell ref="A2:I2"/>
    <mergeCell ref="A3:I3"/>
  </mergeCells>
  <conditionalFormatting sqref="E6:E40">
    <cfRule type="expression" dxfId="4" priority="2">
      <formula>AND(ISNUMBER(E6),E6&gt;=18.5,E6&lt;25)</formula>
    </cfRule>
    <cfRule type="expression" dxfId="3" priority="3">
      <formula>AND(ISNUMBER(E6),OR(E6&lt;18.5,AND(E6&gt;=25,E6&lt;30)))</formula>
    </cfRule>
    <cfRule type="expression" dxfId="2" priority="4">
      <formula>AND(ISNUMBER(E6),E6&gt;=30)</formula>
    </cfRule>
  </conditionalFormatting>
  <pageMargins left="0.75" right="0.75" top="1" bottom="1" header="0.511811023622047" footer="0.511811023622047"/>
  <pageSetup fitToHeight="0" orientation="landscape" horizontalDpi="300" verticalDpi="300"/>
  <extLst>
    <ext xmlns:x14="http://schemas.microsoft.com/office/spreadsheetml/2009/9/main" uri="{78C0D931-6437-407d-A8EE-F0AAD7539E65}">
      <x14:conditionalFormattings>
        <x14:conditionalFormatting xmlns:xm="http://schemas.microsoft.com/office/excel/2006/main">
          <x14:cfRule type="expression" priority="5" id="{00000000-000E-0000-0100-000005000000}">
            <xm:f>AND(ISNUMBER(F6),SIGN(F6)=SIGN(Übersicht!$F$10-Übersicht!$F$9))</xm:f>
            <x14:dxf>
              <font>
                <b/>
                <sz val="9"/>
                <color rgb="FF157E68"/>
                <name val="Calibri"/>
                <charset val="1"/>
              </font>
              <fill>
                <patternFill>
                  <bgColor rgb="FFD9EFE6"/>
                </patternFill>
              </fill>
            </x14:dxf>
          </x14:cfRule>
          <x14:cfRule type="expression" priority="6" id="{00000000-000E-0000-0100-000006000000}">
            <xm:f>AND(ISNUMBER(F6),F6&lt;&gt;0,SIGN(F6)&lt;&gt;SIGN(Übersicht!$F$10-Übersicht!$F$9))</xm:f>
            <x14:dxf>
              <font>
                <b/>
                <sz val="9"/>
                <color rgb="FFB15A2E"/>
                <name val="Calibri"/>
                <charset val="1"/>
              </font>
              <fill>
                <patternFill>
                  <bgColor rgb="FFFBE6D6"/>
                </patternFill>
              </fill>
            </x14:dxf>
          </x14:cfRule>
          <xm:sqref>F6:F40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Übersicht</vt:lpstr>
      <vt:lpstr>Gewichtstagebuch</vt:lpstr>
      <vt:lpstr>Gewichtstagebuch!Druckbereich</vt:lpstr>
      <vt:lpstr>Übersicht!Druckbereich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2026-08-10T06:41:52Z</dcterms:created>
  <dcterms:modified xsi:type="dcterms:W3CDTF">2026-08-10T09:00:22Z</dcterms:modified>
  <dc:language>en-US</dc:language>
</cp:coreProperties>
</file>