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Teilnehmer" sheetId="2" state="visible" r:id="rId4"/>
    <sheet name="Gruppenphase" sheetId="3" state="visible" r:id="rId5"/>
    <sheet name="K.-o.-Phase" sheetId="4" state="visible" r:id="rId6"/>
  </sheets>
  <definedNames>
    <definedName function="false" hidden="false" localSheetId="2" name="_xlnm.Print_Area" vbProcedure="false">Gruppenphase!$A$1:$P$39</definedName>
    <definedName function="false" hidden="false" localSheetId="3" name="_xlnm.Print_Area" vbProcedure="false">'K.-o.-Phase'!$A$1:$K$22</definedName>
    <definedName function="false" hidden="false" localSheetId="1" name="_xlnm.Print_Area" vbProcedure="false">Teilnehmer!$A$1:$F$19</definedName>
    <definedName function="false" hidden="false" localSheetId="0" name="_xlnm.Print_Area" vbProcedure="false">Übersicht!$A$1:$I$24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<sst xmlns="http://schemas.openxmlformats.org/spreadsheetml/2006/main" count="253" uniqueCount="123">
  <si>
    <t xml:space="preserve">DARTTURNIER · SPIELPLAN &amp; VERWALTUNG</t>
  </si>
  <si>
    <t xml:space="preserve">Gruppenphase &amp; K.-o.-System  ·  Turniersaison 2026</t>
  </si>
  <si>
    <t xml:space="preserve">  TURNIERDATEN</t>
  </si>
  <si>
    <t xml:space="preserve">Turniername</t>
  </si>
  <si>
    <t xml:space="preserve">Muster Dartturnier 2026</t>
  </si>
  <si>
    <t xml:space="preserve">Spielmodus</t>
  </si>
  <si>
    <t xml:space="preserve">501 Double Out</t>
  </si>
  <si>
    <t xml:space="preserve">Datum</t>
  </si>
  <si>
    <t xml:space="preserve">Samstag, 14. März 2026</t>
  </si>
  <si>
    <t xml:space="preserve">Modus Gruppenphase</t>
  </si>
  <si>
    <t xml:space="preserve">Best of 3 Legs</t>
  </si>
  <si>
    <t xml:space="preserve">Spielort</t>
  </si>
  <si>
    <t xml:space="preserve">Vereinsheim, Musterstraße 1, 12345 Musterstadt</t>
  </si>
  <si>
    <t xml:space="preserve">Modus K.-o.-Phase</t>
  </si>
  <si>
    <t xml:space="preserve">Best of 5 Legs</t>
  </si>
  <si>
    <t xml:space="preserve">Ausrichter</t>
  </si>
  <si>
    <t xml:space="preserve">Musterverein e. V.</t>
  </si>
  <si>
    <t xml:space="preserve">Punkte pro Sieg</t>
  </si>
  <si>
    <t xml:space="preserve">Turnierleitung</t>
  </si>
  <si>
    <t xml:space="preserve">M. Mustermann</t>
  </si>
  <si>
    <t xml:space="preserve">Punkte pro Niederlage</t>
  </si>
  <si>
    <t xml:space="preserve">Startgeld je Spieler</t>
  </si>
  <si>
    <t xml:space="preserve">Turniersieger</t>
  </si>
  <si>
    <t xml:space="preserve">  KENNZAHLEN (automatisch)</t>
  </si>
  <si>
    <t xml:space="preserve">TEILNEHMER</t>
  </si>
  <si>
    <t xml:space="preserve">GRUPPEN</t>
  </si>
  <si>
    <t xml:space="preserve">GRUPPENSPIELE</t>
  </si>
  <si>
    <t xml:space="preserve">FORTSCHRITT</t>
  </si>
  <si>
    <t xml:space="preserve">Spieler gemeldet</t>
  </si>
  <si>
    <t xml:space="preserve">Gruppen aktiv</t>
  </si>
  <si>
    <t xml:space="preserve">Gruppenphase</t>
  </si>
  <si>
    <t xml:space="preserve">  LEGENDE</t>
  </si>
  <si>
    <t xml:space="preserve">  KURZANLEITUNG</t>
  </si>
  <si>
    <t xml:space="preserve">Eingabefeld – hier trägst du Daten ein</t>
  </si>
  <si>
    <t xml:space="preserve">1.  Teilnehmer im Blatt „Teilnehmer“ eintragen und je Spieler eine Gruppe (A–D) wählen.</t>
  </si>
  <si>
    <t xml:space="preserve">Automatische Berechnung – nicht ändern</t>
  </si>
  <si>
    <t xml:space="preserve">2.  Im Blatt „Gruppenphase“ die gewonnenen Legs je Partie eintragen – Sieger und Tabellen berechnen sich selbst.</t>
  </si>
  <si>
    <t xml:space="preserve">Qualifiziert / Sieger einer Partie</t>
  </si>
  <si>
    <t xml:space="preserve">3.  Die besten zwei jeder Gruppe rücken automatisch ins Viertelfinale (Blatt „K.-o.-Phase“).</t>
  </si>
  <si>
    <t xml:space="preserve">Gruppensieger / Turniersieger</t>
  </si>
  <si>
    <t xml:space="preserve">4.  In der K.-o.-Phase die Legs eintragen – der Turnierbaum füllt sich bis zum Turniersieger.</t>
  </si>
  <si>
    <t xml:space="preserve">3. Platz</t>
  </si>
  <si>
    <t xml:space="preserve">5.  Diese Übersicht zeigt jederzeit die wichtigsten Kennzahlen an.</t>
  </si>
  <si>
    <t xml:space="preserve">Hinweis: Dies ist eine Beispielvorlage. Alle Namen, Vereine und Ergebnisse sind frei erfunden und dienen nur zur Veranschaulichung.</t>
  </si>
  <si>
    <t xml:space="preserve">  TEILNEHMERLISTE</t>
  </si>
  <si>
    <t xml:space="preserve">  16 Spieler · 4 Gruppen à 4 Spieler</t>
  </si>
  <si>
    <t xml:space="preserve">Nr.</t>
  </si>
  <si>
    <t xml:space="preserve">Spielername</t>
  </si>
  <si>
    <t xml:space="preserve">Verein / Team</t>
  </si>
  <si>
    <t xml:space="preserve">Gruppe</t>
  </si>
  <si>
    <t xml:space="preserve">Startgeld</t>
  </si>
  <si>
    <t xml:space="preserve">Anmerkung</t>
  </si>
  <si>
    <t xml:space="preserve">Anton Berger</t>
  </si>
  <si>
    <t xml:space="preserve">DSC Nordwind</t>
  </si>
  <si>
    <t xml:space="preserve">Gruppe A</t>
  </si>
  <si>
    <t xml:space="preserve">Ja</t>
  </si>
  <si>
    <t xml:space="preserve">Bernd Fischer</t>
  </si>
  <si>
    <t xml:space="preserve">DC Blaupfeil 07</t>
  </si>
  <si>
    <t xml:space="preserve">Clemens Wolf</t>
  </si>
  <si>
    <t xml:space="preserve">SV Mustertal</t>
  </si>
  <si>
    <t xml:space="preserve">Dieter Sommer</t>
  </si>
  <si>
    <t xml:space="preserve">TG Beispielheim</t>
  </si>
  <si>
    <t xml:space="preserve">Erik Lehmann</t>
  </si>
  <si>
    <t xml:space="preserve">DC Adlerhorst</t>
  </si>
  <si>
    <t xml:space="preserve">Gruppe B</t>
  </si>
  <si>
    <t xml:space="preserve">Frank Adler</t>
  </si>
  <si>
    <t xml:space="preserve">SC Falkenberg</t>
  </si>
  <si>
    <t xml:space="preserve">Georg Falke</t>
  </si>
  <si>
    <t xml:space="preserve">Hannes Reiter</t>
  </si>
  <si>
    <t xml:space="preserve">Ingo Brandt</t>
  </si>
  <si>
    <t xml:space="preserve">Gruppe C</t>
  </si>
  <si>
    <t xml:space="preserve">Jonas Keller</t>
  </si>
  <si>
    <t xml:space="preserve">Klaus Neumann</t>
  </si>
  <si>
    <t xml:space="preserve">Lars Vogt</t>
  </si>
  <si>
    <t xml:space="preserve">Nachrücker</t>
  </si>
  <si>
    <t xml:space="preserve">Markus Hahn</t>
  </si>
  <si>
    <t xml:space="preserve">Gruppe D</t>
  </si>
  <si>
    <t xml:space="preserve">Niklas Busch</t>
  </si>
  <si>
    <t xml:space="preserve">Oliver Kraus</t>
  </si>
  <si>
    <t xml:space="preserve">Paul Schäfer</t>
  </si>
  <si>
    <t xml:space="preserve">  GRUPPENPHASE · JEDER GEGEN JEDEN</t>
  </si>
  <si>
    <t xml:space="preserve">TABELLEN</t>
  </si>
  <si>
    <t xml:space="preserve">  Gewonnene Legs je Partie eintragen · Sieger wird automatisch ermittelt</t>
  </si>
  <si>
    <t xml:space="preserve">Sortiert nach Punkten, dann Leg-Differenz</t>
  </si>
  <si>
    <t xml:space="preserve">  GRUPPE A</t>
  </si>
  <si>
    <t xml:space="preserve">  TABELLE GRUPPE A</t>
  </si>
  <si>
    <t xml:space="preserve">Zeit</t>
  </si>
  <si>
    <t xml:space="preserve">Board</t>
  </si>
  <si>
    <t xml:space="preserve">Spieler 1</t>
  </si>
  <si>
    <t xml:space="preserve">Legs</t>
  </si>
  <si>
    <t xml:space="preserve">Spieler 2</t>
  </si>
  <si>
    <t xml:space="preserve">Sieger</t>
  </si>
  <si>
    <t xml:space="preserve">Pl.</t>
  </si>
  <si>
    <t xml:space="preserve">Spieler</t>
  </si>
  <si>
    <t xml:space="preserve">Sp</t>
  </si>
  <si>
    <t xml:space="preserve">S</t>
  </si>
  <si>
    <t xml:space="preserve">N</t>
  </si>
  <si>
    <t xml:space="preserve">Leg±</t>
  </si>
  <si>
    <t xml:space="preserve">Pkt</t>
  </si>
  <si>
    <t xml:space="preserve">10:00</t>
  </si>
  <si>
    <t xml:space="preserve">Board 1</t>
  </si>
  <si>
    <t xml:space="preserve">10:30</t>
  </si>
  <si>
    <t xml:space="preserve">11:00</t>
  </si>
  <si>
    <t xml:space="preserve">11:30</t>
  </si>
  <si>
    <t xml:space="preserve">12:00</t>
  </si>
  <si>
    <t xml:space="preserve">Plätze 1–2: qualifiziert für die K.-o.-Phase</t>
  </si>
  <si>
    <t xml:space="preserve">12:30</t>
  </si>
  <si>
    <t xml:space="preserve">  GRUPPE B</t>
  </si>
  <si>
    <t xml:space="preserve">  TABELLE GRUPPE B</t>
  </si>
  <si>
    <t xml:space="preserve">Board 2</t>
  </si>
  <si>
    <t xml:space="preserve">  GRUPPE C</t>
  </si>
  <si>
    <t xml:space="preserve">  TABELLE GRUPPE C</t>
  </si>
  <si>
    <t xml:space="preserve">Board 3</t>
  </si>
  <si>
    <t xml:space="preserve">  GRUPPE D</t>
  </si>
  <si>
    <t xml:space="preserve">  TABELLE GRUPPE D</t>
  </si>
  <si>
    <t xml:space="preserve">Board 4</t>
  </si>
  <si>
    <t xml:space="preserve">  K.-o.-PHASE · TURNIERBAUM</t>
  </si>
  <si>
    <t xml:space="preserve">  Die besten 2 jeder Gruppe qualifizieren sich · Legs eintragen, Sieger rückt automatisch vor</t>
  </si>
  <si>
    <t xml:space="preserve">Viertelfinale</t>
  </si>
  <si>
    <t xml:space="preserve">Halbfinale</t>
  </si>
  <si>
    <t xml:space="preserve">Finale</t>
  </si>
  <si>
    <t xml:space="preserve">  SPIEL UM PLATZ 3</t>
  </si>
  <si>
    <t xml:space="preserve">→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</si>
</sst>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&quot;"/>
    <numFmt numFmtId="166" formatCode="General"/>
    <numFmt numFmtId="167" formatCode="0%"/>
    <numFmt numFmtId="168" formatCode="\+0;\-0;0"/>
  </numFmts>
  <fonts count="3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FFFFFF"/>
      <name val="Calibri"/>
      <family val="0"/>
      <charset val="1"/>
    </font>
    <font>
      <sz val="10.5"/>
      <color rgb="FFC7D2E4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.5"/>
      <color rgb="FF1F2A44"/>
      <name val="Calibri"/>
      <family val="0"/>
      <charset val="1"/>
    </font>
    <font>
      <sz val="10.5"/>
      <color rgb="FF222831"/>
      <name val="Calibri"/>
      <family val="0"/>
      <charset val="1"/>
    </font>
    <font>
      <b val="true"/>
      <sz val="10.5"/>
      <color rgb="FF7A5B00"/>
      <name val="Calibri"/>
      <family val="0"/>
      <charset val="1"/>
    </font>
    <font>
      <b val="true"/>
      <sz val="11"/>
      <color rgb="FF7A5B00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22"/>
      <color rgb="FFC0392B"/>
      <name val="Calibri"/>
      <family val="0"/>
      <charset val="1"/>
    </font>
    <font>
      <sz val="8.5"/>
      <color rgb="FF5B6B7C"/>
      <name val="Calibri"/>
      <family val="0"/>
      <charset val="1"/>
    </font>
    <font>
      <sz val="9.5"/>
      <color rgb="FF5B6B7C"/>
      <name val="Calibri"/>
      <family val="0"/>
      <charset val="1"/>
    </font>
    <font>
      <sz val="9.5"/>
      <color rgb="FF3A4653"/>
      <name val="Calibri"/>
      <family val="0"/>
      <charset val="1"/>
    </font>
    <font>
      <i val="true"/>
      <sz val="8.5"/>
      <color rgb="FF5B6B7C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sz val="10"/>
      <color rgb="FFC7D2E4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sz val="10"/>
      <color rgb="FF5B6B7C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sz val="9.5"/>
      <color rgb="FFC7D2E4"/>
      <name val="Calibri"/>
      <family val="0"/>
      <charset val="1"/>
    </font>
    <font>
      <sz val="9"/>
      <color rgb="FFC7D2E4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9.5"/>
      <color rgb="FF222831"/>
      <name val="Calibri"/>
      <family val="0"/>
      <charset val="1"/>
    </font>
    <font>
      <b val="true"/>
      <sz val="11"/>
      <color rgb="FF1F2A44"/>
      <name val="Calibri"/>
      <family val="0"/>
      <charset val="1"/>
    </font>
    <font>
      <sz val="10"/>
      <color rgb="FF222831"/>
      <name val="Calibri"/>
      <family val="0"/>
      <charset val="1"/>
    </font>
    <font>
      <b val="true"/>
      <sz val="10.5"/>
      <color rgb="FFC0392B"/>
      <name val="Calibri"/>
      <family val="0"/>
      <charset val="1"/>
    </font>
    <font>
      <i val="true"/>
      <sz val="8.5"/>
      <color rgb="FF2E7D32"/>
      <name val="Calibri"/>
      <family val="0"/>
      <charset val="1"/>
    </font>
    <font>
      <sz val="11"/>
      <color rgb="FF222831"/>
      <name val="Calibri"/>
      <family val="0"/>
      <charset val="1"/>
    </font>
    <font>
      <b val="true"/>
      <sz val="13"/>
      <color rgb="FF7A5B00"/>
      <name val="Calibri"/>
      <family val="0"/>
      <charset val="1"/>
    </font>
    <font>
      <b val="true"/>
      <sz val="11"/>
      <color rgb="FF8A99AC"/>
      <name val="Calibri"/>
      <family val="0"/>
      <charset val="1"/>
    </font>
    <font>
      <b val="true"/>
      <sz val="12"/>
      <color rgb="FF6B5A2E"/>
      <name val="Calibri"/>
      <family val="0"/>
      <charset val="1"/>
    </font>
    <font>
      <b val="true"/>
      <sz val="9"/>
      <color rgb="FF6B5A2E"/>
      <name val="Calibri"/>
      <family val="0"/>
      <charset val="1"/>
    </font>
    <font>
      <sz val="9"/>
      <color rgb="FF222831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F2A44"/>
        <bgColor rgb="FF222831"/>
      </patternFill>
    </fill>
    <fill>
      <patternFill patternType="solid">
        <fgColor rgb="FF34496E"/>
        <bgColor rgb="FF3A4653"/>
      </patternFill>
    </fill>
    <fill>
      <patternFill patternType="solid">
        <fgColor rgb="FFDBE6F2"/>
        <bgColor rgb="FFD7EBDA"/>
      </patternFill>
    </fill>
    <fill>
      <patternFill patternType="solid">
        <fgColor rgb="FFFBE9C4"/>
        <bgColor rgb="FFEADFCB"/>
      </patternFill>
    </fill>
    <fill>
      <patternFill patternType="solid">
        <fgColor rgb="FFFFFFFF"/>
        <bgColor rgb="FFF3F6FA"/>
      </patternFill>
    </fill>
    <fill>
      <patternFill patternType="solid">
        <fgColor rgb="FFD7EBDA"/>
        <bgColor rgb="FFDBE6F2"/>
      </patternFill>
    </fill>
    <fill>
      <patternFill patternType="solid">
        <fgColor rgb="FFEADFCB"/>
        <bgColor rgb="FFFBE9C4"/>
      </patternFill>
    </fill>
    <fill>
      <patternFill patternType="solid">
        <fgColor rgb="FFF3F6FA"/>
        <bgColor rgb="FFFFFFFF"/>
      </patternFill>
    </fill>
    <fill>
      <patternFill patternType="solid">
        <fgColor rgb="FFC0392B"/>
        <bgColor rgb="FF993366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9BB2D0"/>
      </left>
      <right style="thin">
        <color rgb="FF9BB2D0"/>
      </right>
      <top style="thin">
        <color rgb="FF9BB2D0"/>
      </top>
      <bottom style="thin">
        <color rgb="FF9BB2D0"/>
      </bottom>
      <diagonal/>
    </border>
    <border diagonalUp="false" diagonalDown="false">
      <left style="thin">
        <color rgb="FFC9D3DF"/>
      </left>
      <right style="thin">
        <color rgb="FFC9D3DF"/>
      </right>
      <top style="thin">
        <color rgb="FFC9D3DF"/>
      </top>
      <bottom style="thin">
        <color rgb="FFC9D3DF"/>
      </bottom>
      <diagonal/>
    </border>
    <border diagonalUp="false" diagonalDown="false">
      <left style="thin">
        <color rgb="FF2E7D32"/>
      </left>
      <right style="thin">
        <color rgb="FF2E7D32"/>
      </right>
      <top style="thin">
        <color rgb="FF2E7D32"/>
      </top>
      <bottom style="thin">
        <color rgb="FF2E7D32"/>
      </bottom>
      <diagonal/>
    </border>
    <border diagonalUp="false" diagonalDown="false">
      <left style="thin">
        <color rgb="FFE1A100"/>
      </left>
      <right style="thin">
        <color rgb="FFE1A100"/>
      </right>
      <top style="thin">
        <color rgb="FFE1A100"/>
      </top>
      <bottom style="thin">
        <color rgb="FFE1A100"/>
      </bottom>
      <diagonal/>
    </border>
    <border diagonalUp="false" diagonalDown="false">
      <left style="thin">
        <color rgb="FF8A99AC"/>
      </left>
      <right style="thin">
        <color rgb="FF8A99AC"/>
      </right>
      <top style="thin">
        <color rgb="FF8A99AC"/>
      </top>
      <bottom style="thin">
        <color rgb="FF8A99AC"/>
      </bottom>
      <diagonal/>
    </border>
    <border diagonalUp="false" diagonalDown="false">
      <left/>
      <right style="thin">
        <color rgb="FFC9D3DF"/>
      </right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7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8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8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9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0"/>
        <b val="1"/>
        <color rgb="FF7A5B00"/>
        <sz val="10"/>
      </font>
      <fill>
        <patternFill>
          <bgColor rgb="FFFBE9C4"/>
        </patternFill>
      </fill>
    </dxf>
    <dxf>
      <font>
        <name val="Calibri"/>
        <charset val="1"/>
        <family val="0"/>
        <b val="1"/>
        <color rgb="FF2E7D32"/>
        <sz val="10"/>
      </font>
      <fill>
        <patternFill>
          <bgColor rgb="FFD7EB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5B00"/>
      <rgbColor rgb="FF800080"/>
      <rgbColor rgb="FF008080"/>
      <rgbColor rgb="FFC9D3DF"/>
      <rgbColor rgb="FF6B5A2E"/>
      <rgbColor rgb="FF9BB2D0"/>
      <rgbColor rgb="FF993366"/>
      <rgbColor rgb="FFFBE9C4"/>
      <rgbColor rgb="FFDBE6F2"/>
      <rgbColor rgb="FF660066"/>
      <rgbColor rgb="FFFF8080"/>
      <rgbColor rgb="FF0066CC"/>
      <rgbColor rgb="FFC7D2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6FA"/>
      <rgbColor rgb="FFD7EBDA"/>
      <rgbColor rgb="FFFFFF99"/>
      <rgbColor rgb="FF99CCFF"/>
      <rgbColor rgb="FFFF99CC"/>
      <rgbColor rgb="FFCC99FF"/>
      <rgbColor rgb="FFEADFCB"/>
      <rgbColor rgb="FF3366FF"/>
      <rgbColor rgb="FF33CCCC"/>
      <rgbColor rgb="FF99CC00"/>
      <rgbColor rgb="FFFFCC00"/>
      <rgbColor rgb="FFE1A100"/>
      <rgbColor rgb="FFFF6600"/>
      <rgbColor rgb="FF5B6B7C"/>
      <rgbColor rgb="FF8A99AC"/>
      <rgbColor rgb="FF1F2A44"/>
      <rgbColor rgb="FF2E7D32"/>
      <rgbColor rgb="FF003300"/>
      <rgbColor rgb="FF3A4653"/>
      <rgbColor rgb="FFC0392B"/>
      <rgbColor rgb="FF993366"/>
      <rgbColor rgb="FF34496E"/>
      <rgbColor rgb="FF22283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I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21"/>
    <col collapsed="false" customWidth="true" hidden="false" outlineLevel="0" max="5" min="3" style="0" width="17"/>
    <col collapsed="false" customWidth="true" hidden="false" outlineLevel="0" max="6" min="6" style="0" width="22"/>
    <col collapsed="false" customWidth="true" hidden="false" outlineLevel="0" max="9" min="7" style="0" width="15"/>
    <col collapsed="false" customWidth="true" hidden="false" outlineLevel="0" max="10" min="10" style="0" width="2.2"/>
  </cols>
  <sheetData>
    <row r="1" customFormat="false" ht="39.75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</row>
    <row r="2" customFormat="false" ht="19.5" hidden="false" customHeight="true" outlineLevel="0" collapsed="false">
      <c r="B2" s="2" t="s">
        <v>1</v>
      </c>
      <c r="C2" s="2"/>
      <c r="D2" s="2"/>
      <c r="E2" s="2"/>
      <c r="F2" s="2"/>
      <c r="G2" s="2"/>
      <c r="H2" s="2"/>
      <c r="I2" s="2"/>
    </row>
    <row r="3" customFormat="false" ht="6" hidden="false" customHeight="true" outlineLevel="0" collapsed="false"/>
    <row r="4" customFormat="false" ht="19.5" hidden="false" customHeight="true" outlineLevel="0" collapsed="false">
      <c r="B4" s="3" t="s">
        <v>2</v>
      </c>
      <c r="C4" s="3"/>
      <c r="D4" s="3"/>
      <c r="E4" s="3"/>
      <c r="F4" s="3"/>
      <c r="G4" s="3"/>
      <c r="H4" s="3"/>
      <c r="I4" s="3"/>
    </row>
    <row r="5" customFormat="false" ht="15" hidden="false" customHeight="false" outlineLevel="0" collapsed="false">
      <c r="B5" s="4" t="s">
        <v>3</v>
      </c>
      <c r="C5" s="5" t="s">
        <v>4</v>
      </c>
      <c r="D5" s="5"/>
      <c r="E5" s="5"/>
      <c r="F5" s="4" t="s">
        <v>5</v>
      </c>
      <c r="G5" s="6" t="s">
        <v>6</v>
      </c>
      <c r="H5" s="6"/>
      <c r="I5" s="6"/>
    </row>
    <row r="6" customFormat="false" ht="15" hidden="false" customHeight="false" outlineLevel="0" collapsed="false">
      <c r="B6" s="4" t="s">
        <v>7</v>
      </c>
      <c r="C6" s="5" t="s">
        <v>8</v>
      </c>
      <c r="D6" s="5"/>
      <c r="E6" s="5"/>
      <c r="F6" s="4" t="s">
        <v>9</v>
      </c>
      <c r="G6" s="6" t="s">
        <v>10</v>
      </c>
      <c r="H6" s="6"/>
      <c r="I6" s="6"/>
    </row>
    <row r="7" customFormat="false" ht="15" hidden="false" customHeight="false" outlineLevel="0" collapsed="false">
      <c r="B7" s="4" t="s">
        <v>11</v>
      </c>
      <c r="C7" s="5" t="s">
        <v>12</v>
      </c>
      <c r="D7" s="5"/>
      <c r="E7" s="5"/>
      <c r="F7" s="4" t="s">
        <v>13</v>
      </c>
      <c r="G7" s="6" t="s">
        <v>14</v>
      </c>
      <c r="H7" s="6"/>
      <c r="I7" s="6"/>
    </row>
    <row r="8" customFormat="false" ht="15" hidden="false" customHeight="false" outlineLevel="0" collapsed="false">
      <c r="B8" s="4" t="s">
        <v>15</v>
      </c>
      <c r="C8" s="5" t="s">
        <v>16</v>
      </c>
      <c r="D8" s="5"/>
      <c r="E8" s="5"/>
      <c r="F8" s="4" t="s">
        <v>17</v>
      </c>
      <c r="G8" s="6" t="n">
        <v>2</v>
      </c>
      <c r="H8" s="6"/>
      <c r="I8" s="6"/>
    </row>
    <row r="9" customFormat="false" ht="15" hidden="false" customHeight="false" outlineLevel="0" collapsed="false">
      <c r="B9" s="4" t="s">
        <v>18</v>
      </c>
      <c r="C9" s="5" t="s">
        <v>19</v>
      </c>
      <c r="D9" s="5"/>
      <c r="E9" s="5"/>
      <c r="F9" s="4" t="s">
        <v>20</v>
      </c>
      <c r="G9" s="6" t="n">
        <v>0</v>
      </c>
      <c r="H9" s="6"/>
      <c r="I9" s="6"/>
    </row>
    <row r="10" customFormat="false" ht="15" hidden="false" customHeight="false" outlineLevel="0" collapsed="false">
      <c r="B10" s="4" t="s">
        <v>21</v>
      </c>
      <c r="C10" s="7" t="n">
        <v>10</v>
      </c>
      <c r="D10" s="7"/>
      <c r="E10" s="7"/>
      <c r="F10" s="8" t="s">
        <v>22</v>
      </c>
      <c r="G10" s="9" t="str">
        <f aca="false">'K.-o.-Phase'!$K$11</f>
        <v>Anton Berger</v>
      </c>
      <c r="H10" s="9"/>
      <c r="I10" s="9"/>
    </row>
    <row r="11" customFormat="false" ht="6" hidden="false" customHeight="true" outlineLevel="0" collapsed="false"/>
    <row r="12" customFormat="false" ht="19.5" hidden="false" customHeight="true" outlineLevel="0" collapsed="false">
      <c r="B12" s="3" t="s">
        <v>23</v>
      </c>
      <c r="C12" s="3"/>
      <c r="D12" s="3"/>
      <c r="E12" s="3"/>
      <c r="F12" s="3"/>
      <c r="G12" s="3"/>
      <c r="H12" s="3"/>
      <c r="I12" s="3"/>
    </row>
    <row r="13" customFormat="false" ht="15.75" hidden="false" customHeight="true" outlineLevel="0" collapsed="false">
      <c r="B13" s="10" t="s">
        <v>24</v>
      </c>
      <c r="C13" s="10"/>
      <c r="D13" s="10" t="s">
        <v>25</v>
      </c>
      <c r="E13" s="10"/>
      <c r="F13" s="10" t="s">
        <v>26</v>
      </c>
      <c r="G13" s="10"/>
      <c r="H13" s="10" t="s">
        <v>27</v>
      </c>
      <c r="I13" s="10"/>
    </row>
    <row r="14" customFormat="false" ht="30" hidden="false" customHeight="true" outlineLevel="0" collapsed="false">
      <c r="B14" s="11" t="n">
        <f aca="false">COUNTA(Teilnehmer!$B$4:$B$19)</f>
        <v>16</v>
      </c>
      <c r="C14" s="11"/>
      <c r="D14" s="11" t="n">
        <f aca="false">IF(COUNTIF(Teilnehmer!$D$4:$D$19,"Gruppe A")&gt;0,1,0)+IF(COUNTIF(Teilnehmer!$D$4:$D$19,"Gruppe B")&gt;0,1,0)+IF(COUNTIF(Teilnehmer!$D$4:$D$19,"Gruppe C")&gt;0,1,0)+IF(COUNTIF(Teilnehmer!$D$4:$D$19,"Gruppe D")&gt;0,1,0)</f>
        <v>4</v>
      </c>
      <c r="E14" s="11"/>
      <c r="F14" s="11" t="n">
        <f aca="false">COUNTIF(Gruppenphase!$H$6:$H$11,"?*")+COUNTIF(Gruppenphase!$H$15:$H$20,"?*")+COUNTIF(Gruppenphase!$H$24:$H$29,"?*")+COUNTIF(Gruppenphase!$H$33:$H$38,"?*")</f>
        <v>24</v>
      </c>
      <c r="G14" s="11"/>
      <c r="H14" s="12" t="n">
        <f aca="false">IFERROR((COUNTIF(Gruppenphase!$H$6:$H$11,"?*")+COUNTIF(Gruppenphase!$H$15:$H$20,"?*")+COUNTIF(Gruppenphase!$H$24:$H$29,"?*")+COUNTIF(Gruppenphase!$H$33:$H$38,"?*"))/(COUNTIF(Gruppenphase!$D$6:$D$11,"?*")+COUNTIF(Gruppenphase!$D$15:$D$20,"?*")+COUNTIF(Gruppenphase!$D$24:$D$29,"?*")+COUNTIF(Gruppenphase!$D$33:$D$38,"?*")),0)</f>
        <v>1</v>
      </c>
      <c r="I14" s="12"/>
    </row>
    <row r="15" customFormat="false" ht="15" hidden="false" customHeight="true" outlineLevel="0" collapsed="false">
      <c r="B15" s="13" t="s">
        <v>28</v>
      </c>
      <c r="C15" s="13"/>
      <c r="D15" s="13" t="s">
        <v>29</v>
      </c>
      <c r="E15" s="13"/>
      <c r="F15" s="13" t="str">
        <f aca="false">"von "&amp;(COUNTIF(Gruppenphase!$D$6:$D$11,"?*")+COUNTIF(Gruppenphase!$D$15:$D$20,"?*")+COUNTIF(Gruppenphase!$D$24:$D$29,"?*")+COUNTIF(Gruppenphase!$D$33:$D$38,"?*"))&amp;" gespielt"</f>
        <v>von 24 gespielt</v>
      </c>
      <c r="G15" s="13"/>
      <c r="H15" s="13" t="s">
        <v>30</v>
      </c>
      <c r="I15" s="13"/>
    </row>
    <row r="16" customFormat="false" ht="6" hidden="false" customHeight="true" outlineLevel="0" collapsed="false"/>
    <row r="17" customFormat="false" ht="19.5" hidden="false" customHeight="true" outlineLevel="0" collapsed="false">
      <c r="B17" s="3" t="s">
        <v>31</v>
      </c>
      <c r="C17" s="3"/>
      <c r="D17" s="3"/>
      <c r="E17" s="3"/>
      <c r="F17" s="3" t="s">
        <v>32</v>
      </c>
      <c r="G17" s="3"/>
      <c r="H17" s="3"/>
      <c r="I17" s="3"/>
    </row>
    <row r="18" customFormat="false" ht="24" hidden="false" customHeight="true" outlineLevel="0" collapsed="false">
      <c r="B18" s="14"/>
      <c r="C18" s="15" t="s">
        <v>33</v>
      </c>
      <c r="D18" s="15"/>
      <c r="E18" s="15"/>
      <c r="F18" s="16" t="s">
        <v>34</v>
      </c>
      <c r="G18" s="16"/>
      <c r="H18" s="16"/>
      <c r="I18" s="16"/>
    </row>
    <row r="19" customFormat="false" ht="24" hidden="false" customHeight="true" outlineLevel="0" collapsed="false">
      <c r="B19" s="17"/>
      <c r="C19" s="15" t="s">
        <v>35</v>
      </c>
      <c r="D19" s="15"/>
      <c r="E19" s="15"/>
      <c r="F19" s="16" t="s">
        <v>36</v>
      </c>
      <c r="G19" s="16"/>
      <c r="H19" s="16"/>
      <c r="I19" s="16"/>
    </row>
    <row r="20" customFormat="false" ht="24" hidden="false" customHeight="true" outlineLevel="0" collapsed="false">
      <c r="B20" s="18"/>
      <c r="C20" s="15" t="s">
        <v>37</v>
      </c>
      <c r="D20" s="15"/>
      <c r="E20" s="15"/>
      <c r="F20" s="16" t="s">
        <v>38</v>
      </c>
      <c r="G20" s="16"/>
      <c r="H20" s="16"/>
      <c r="I20" s="16"/>
    </row>
    <row r="21" customFormat="false" ht="24" hidden="false" customHeight="true" outlineLevel="0" collapsed="false">
      <c r="B21" s="19"/>
      <c r="C21" s="15" t="s">
        <v>39</v>
      </c>
      <c r="D21" s="15"/>
      <c r="E21" s="15"/>
      <c r="F21" s="16" t="s">
        <v>40</v>
      </c>
      <c r="G21" s="16"/>
      <c r="H21" s="16"/>
      <c r="I21" s="16"/>
    </row>
    <row r="22" customFormat="false" ht="24" hidden="false" customHeight="true" outlineLevel="0" collapsed="false">
      <c r="B22" s="20"/>
      <c r="C22" s="15" t="s">
        <v>41</v>
      </c>
      <c r="D22" s="15"/>
      <c r="E22" s="15"/>
      <c r="F22" s="16" t="s">
        <v>42</v>
      </c>
      <c r="G22" s="16"/>
      <c r="H22" s="16"/>
      <c r="I22" s="16"/>
    </row>
    <row r="24" customFormat="false" ht="15" hidden="false" customHeight="false" outlineLevel="0" collapsed="false">
      <c r="B24" s="21" t="s">
        <v>43</v>
      </c>
      <c r="C24" s="21"/>
      <c r="D24" s="21"/>
      <c r="E24" s="21"/>
      <c r="F24" s="21"/>
      <c r="G24" s="21"/>
      <c r="H24" s="21"/>
      <c r="I24" s="21"/>
    </row>
  </sheetData>
  <mergeCells count="41">
    <mergeCell ref="B1:I1"/>
    <mergeCell ref="B2:I2"/>
    <mergeCell ref="B4:I4"/>
    <mergeCell ref="C5:E5"/>
    <mergeCell ref="G5:I5"/>
    <mergeCell ref="C6:E6"/>
    <mergeCell ref="G6:I6"/>
    <mergeCell ref="C7:E7"/>
    <mergeCell ref="G7:I7"/>
    <mergeCell ref="C8:E8"/>
    <mergeCell ref="G8:I8"/>
    <mergeCell ref="C9:E9"/>
    <mergeCell ref="G9:I9"/>
    <mergeCell ref="C10:E10"/>
    <mergeCell ref="G10:I10"/>
    <mergeCell ref="B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7:E17"/>
    <mergeCell ref="F17:I17"/>
    <mergeCell ref="C18:E18"/>
    <mergeCell ref="F18:I18"/>
    <mergeCell ref="C19:E19"/>
    <mergeCell ref="F19:I19"/>
    <mergeCell ref="C20:E20"/>
    <mergeCell ref="F20:I20"/>
    <mergeCell ref="C21:E21"/>
    <mergeCell ref="F21:I21"/>
    <mergeCell ref="C22:E22"/>
    <mergeCell ref="F22:I22"/>
    <mergeCell ref="B24:I24"/>
  </mergeCells>
  <printOptions headings="false" gridLines="false" gridLinesSet="true" horizontalCentered="false" verticalCentered="false"/>
  <pageMargins left="0.3" right="0.3" top="0.45" bottom="0.4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5" min="4" style="0" width="13"/>
    <col collapsed="false" customWidth="true" hidden="false" outlineLevel="0" max="6" min="6" style="0" width="30"/>
  </cols>
  <sheetData>
    <row r="1" customFormat="false" ht="33.75" hidden="false" customHeight="true" outlineLevel="0" collapsed="false">
      <c r="A1" s="22" t="s">
        <v>44</v>
      </c>
      <c r="B1" s="22"/>
      <c r="C1" s="22"/>
      <c r="D1" s="22"/>
      <c r="E1" s="22"/>
      <c r="F1" s="22"/>
    </row>
    <row r="2" customFormat="false" ht="18" hidden="false" customHeight="true" outlineLevel="0" collapsed="false">
      <c r="A2" s="23" t="s">
        <v>45</v>
      </c>
      <c r="B2" s="23"/>
      <c r="C2" s="23"/>
      <c r="D2" s="23"/>
      <c r="E2" s="23"/>
      <c r="F2" s="23"/>
    </row>
    <row r="3" customFormat="false" ht="19.5" hidden="false" customHeight="true" outlineLevel="0" collapsed="false">
      <c r="A3" s="24" t="s">
        <v>46</v>
      </c>
      <c r="B3" s="24" t="s">
        <v>47</v>
      </c>
      <c r="C3" s="24" t="s">
        <v>48</v>
      </c>
      <c r="D3" s="24" t="s">
        <v>49</v>
      </c>
      <c r="E3" s="24" t="s">
        <v>50</v>
      </c>
      <c r="F3" s="24" t="s">
        <v>51</v>
      </c>
    </row>
    <row r="4" customFormat="false" ht="15" hidden="false" customHeight="false" outlineLevel="0" collapsed="false">
      <c r="A4" s="25" t="n">
        <v>1</v>
      </c>
      <c r="B4" s="26" t="s">
        <v>52</v>
      </c>
      <c r="C4" s="26" t="s">
        <v>53</v>
      </c>
      <c r="D4" s="27" t="s">
        <v>54</v>
      </c>
      <c r="E4" s="6" t="s">
        <v>55</v>
      </c>
      <c r="F4" s="26"/>
    </row>
    <row r="5" customFormat="false" ht="15" hidden="false" customHeight="false" outlineLevel="0" collapsed="false">
      <c r="A5" s="28" t="n">
        <v>2</v>
      </c>
      <c r="B5" s="26" t="s">
        <v>56</v>
      </c>
      <c r="C5" s="26" t="s">
        <v>57</v>
      </c>
      <c r="D5" s="27" t="s">
        <v>54</v>
      </c>
      <c r="E5" s="6" t="s">
        <v>55</v>
      </c>
      <c r="F5" s="26"/>
    </row>
    <row r="6" customFormat="false" ht="15" hidden="false" customHeight="false" outlineLevel="0" collapsed="false">
      <c r="A6" s="25" t="n">
        <v>3</v>
      </c>
      <c r="B6" s="26" t="s">
        <v>58</v>
      </c>
      <c r="C6" s="26" t="s">
        <v>59</v>
      </c>
      <c r="D6" s="27" t="s">
        <v>54</v>
      </c>
      <c r="E6" s="6" t="s">
        <v>55</v>
      </c>
      <c r="F6" s="26"/>
    </row>
    <row r="7" customFormat="false" ht="15" hidden="false" customHeight="false" outlineLevel="0" collapsed="false">
      <c r="A7" s="28" t="n">
        <v>4</v>
      </c>
      <c r="B7" s="26" t="s">
        <v>60</v>
      </c>
      <c r="C7" s="26" t="s">
        <v>61</v>
      </c>
      <c r="D7" s="27" t="s">
        <v>54</v>
      </c>
      <c r="E7" s="6" t="s">
        <v>55</v>
      </c>
      <c r="F7" s="26"/>
    </row>
    <row r="8" customFormat="false" ht="15" hidden="false" customHeight="false" outlineLevel="0" collapsed="false">
      <c r="A8" s="25" t="n">
        <v>5</v>
      </c>
      <c r="B8" s="26" t="s">
        <v>62</v>
      </c>
      <c r="C8" s="26" t="s">
        <v>63</v>
      </c>
      <c r="D8" s="27" t="s">
        <v>64</v>
      </c>
      <c r="E8" s="6" t="s">
        <v>55</v>
      </c>
      <c r="F8" s="26"/>
    </row>
    <row r="9" customFormat="false" ht="15" hidden="false" customHeight="false" outlineLevel="0" collapsed="false">
      <c r="A9" s="28" t="n">
        <v>6</v>
      </c>
      <c r="B9" s="26" t="s">
        <v>65</v>
      </c>
      <c r="C9" s="26" t="s">
        <v>66</v>
      </c>
      <c r="D9" s="27" t="s">
        <v>64</v>
      </c>
      <c r="E9" s="6" t="s">
        <v>55</v>
      </c>
      <c r="F9" s="26"/>
    </row>
    <row r="10" customFormat="false" ht="15" hidden="false" customHeight="false" outlineLevel="0" collapsed="false">
      <c r="A10" s="25" t="n">
        <v>7</v>
      </c>
      <c r="B10" s="26" t="s">
        <v>67</v>
      </c>
      <c r="C10" s="26" t="s">
        <v>53</v>
      </c>
      <c r="D10" s="27" t="s">
        <v>64</v>
      </c>
      <c r="E10" s="6" t="s">
        <v>55</v>
      </c>
      <c r="F10" s="26"/>
    </row>
    <row r="11" customFormat="false" ht="15" hidden="false" customHeight="false" outlineLevel="0" collapsed="false">
      <c r="A11" s="28" t="n">
        <v>8</v>
      </c>
      <c r="B11" s="26" t="s">
        <v>68</v>
      </c>
      <c r="C11" s="26" t="s">
        <v>59</v>
      </c>
      <c r="D11" s="27" t="s">
        <v>64</v>
      </c>
      <c r="E11" s="6" t="s">
        <v>55</v>
      </c>
      <c r="F11" s="26"/>
    </row>
    <row r="12" customFormat="false" ht="15" hidden="false" customHeight="false" outlineLevel="0" collapsed="false">
      <c r="A12" s="25" t="n">
        <v>9</v>
      </c>
      <c r="B12" s="26" t="s">
        <v>69</v>
      </c>
      <c r="C12" s="26" t="s">
        <v>57</v>
      </c>
      <c r="D12" s="27" t="s">
        <v>70</v>
      </c>
      <c r="E12" s="6" t="s">
        <v>55</v>
      </c>
      <c r="F12" s="26"/>
    </row>
    <row r="13" customFormat="false" ht="15" hidden="false" customHeight="false" outlineLevel="0" collapsed="false">
      <c r="A13" s="28" t="n">
        <v>10</v>
      </c>
      <c r="B13" s="26" t="s">
        <v>71</v>
      </c>
      <c r="C13" s="26" t="s">
        <v>61</v>
      </c>
      <c r="D13" s="27" t="s">
        <v>70</v>
      </c>
      <c r="E13" s="6" t="s">
        <v>55</v>
      </c>
      <c r="F13" s="26"/>
    </row>
    <row r="14" customFormat="false" ht="15" hidden="false" customHeight="false" outlineLevel="0" collapsed="false">
      <c r="A14" s="25" t="n">
        <v>11</v>
      </c>
      <c r="B14" s="26" t="s">
        <v>72</v>
      </c>
      <c r="C14" s="26" t="s">
        <v>63</v>
      </c>
      <c r="D14" s="27" t="s">
        <v>70</v>
      </c>
      <c r="E14" s="6" t="s">
        <v>55</v>
      </c>
      <c r="F14" s="26"/>
    </row>
    <row r="15" customFormat="false" ht="15" hidden="false" customHeight="false" outlineLevel="0" collapsed="false">
      <c r="A15" s="28" t="n">
        <v>12</v>
      </c>
      <c r="B15" s="26" t="s">
        <v>73</v>
      </c>
      <c r="C15" s="26" t="s">
        <v>66</v>
      </c>
      <c r="D15" s="27" t="s">
        <v>70</v>
      </c>
      <c r="E15" s="6" t="s">
        <v>55</v>
      </c>
      <c r="F15" s="26" t="s">
        <v>74</v>
      </c>
    </row>
    <row r="16" customFormat="false" ht="15" hidden="false" customHeight="false" outlineLevel="0" collapsed="false">
      <c r="A16" s="25" t="n">
        <v>13</v>
      </c>
      <c r="B16" s="26" t="s">
        <v>75</v>
      </c>
      <c r="C16" s="26" t="s">
        <v>53</v>
      </c>
      <c r="D16" s="27" t="s">
        <v>76</v>
      </c>
      <c r="E16" s="6" t="s">
        <v>55</v>
      </c>
      <c r="F16" s="26"/>
    </row>
    <row r="17" customFormat="false" ht="15" hidden="false" customHeight="false" outlineLevel="0" collapsed="false">
      <c r="A17" s="28" t="n">
        <v>14</v>
      </c>
      <c r="B17" s="26" t="s">
        <v>77</v>
      </c>
      <c r="C17" s="26" t="s">
        <v>59</v>
      </c>
      <c r="D17" s="27" t="s">
        <v>76</v>
      </c>
      <c r="E17" s="6" t="s">
        <v>55</v>
      </c>
      <c r="F17" s="26"/>
    </row>
    <row r="18" customFormat="false" ht="15" hidden="false" customHeight="false" outlineLevel="0" collapsed="false">
      <c r="A18" s="25" t="n">
        <v>15</v>
      </c>
      <c r="B18" s="26" t="s">
        <v>78</v>
      </c>
      <c r="C18" s="26" t="s">
        <v>57</v>
      </c>
      <c r="D18" s="27" t="s">
        <v>76</v>
      </c>
      <c r="E18" s="6" t="s">
        <v>55</v>
      </c>
      <c r="F18" s="26"/>
    </row>
    <row r="19" customFormat="false" ht="15" hidden="false" customHeight="false" outlineLevel="0" collapsed="false">
      <c r="A19" s="28" t="n">
        <v>16</v>
      </c>
      <c r="B19" s="26" t="s">
        <v>79</v>
      </c>
      <c r="C19" s="26" t="s">
        <v>61</v>
      </c>
      <c r="D19" s="27" t="s">
        <v>76</v>
      </c>
      <c r="E19" s="6" t="s">
        <v>55</v>
      </c>
      <c r="F19" s="26"/>
    </row>
  </sheetData>
  <mergeCells count="2">
    <mergeCell ref="A1:F1"/>
    <mergeCell ref="A2:F2"/>
  </mergeCells>
  <dataValidations count="2">
    <dataValidation allowBlank="true" errorStyle="stop" operator="between" showDropDown="false" showErrorMessage="false" showInputMessage="false" sqref="D4:D19" type="list">
      <formula1>"Gruppe A,Gruppe B,Gruppe C,Gruppe D"</formula1>
      <formula2>0</formula2>
    </dataValidation>
    <dataValidation allowBlank="true" errorStyle="stop" operator="between" showDropDown="false" showErrorMessage="false" showInputMessage="false" sqref="E4:E19" type="list">
      <formula1>"Ja,Nein"</formula1>
      <formula2>0</formula2>
    </dataValidation>
  </dataValidations>
  <printOptions headings="false" gridLines="false" gridLinesSet="true" horizontalCentered="false" verticalCentered="false"/>
  <pageMargins left="0.3" right="0.3" top="0.45" bottom="0.4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8"/>
    <col collapsed="false" customWidth="true" hidden="false" outlineLevel="0" max="3" min="3" style="0" width="9"/>
    <col collapsed="false" customWidth="true" hidden="false" outlineLevel="0" max="4" min="4" style="0" width="20"/>
    <col collapsed="false" customWidth="true" hidden="false" outlineLevel="0" max="6" min="5" style="0" width="6"/>
    <col collapsed="false" customWidth="true" hidden="false" outlineLevel="0" max="7" min="7" style="0" width="20"/>
    <col collapsed="false" customWidth="true" hidden="false" outlineLevel="0" max="8" min="8" style="0" width="18"/>
    <col collapsed="false" customWidth="true" hidden="false" outlineLevel="0" max="9" min="9" style="0" width="2.5"/>
    <col collapsed="false" customWidth="true" hidden="false" outlineLevel="0" max="10" min="10" style="0" width="6"/>
    <col collapsed="false" customWidth="true" hidden="false" outlineLevel="0" max="11" min="11" style="0" width="20"/>
    <col collapsed="false" customWidth="true" hidden="false" outlineLevel="0" max="14" min="12" style="0" width="5"/>
    <col collapsed="false" customWidth="true" hidden="false" outlineLevel="0" max="16" min="15" style="0" width="7"/>
  </cols>
  <sheetData>
    <row r="1" customFormat="false" ht="33.75" hidden="false" customHeight="true" outlineLevel="0" collapsed="false">
      <c r="A1" s="22" t="s">
        <v>80</v>
      </c>
      <c r="B1" s="22"/>
      <c r="C1" s="22"/>
      <c r="D1" s="22"/>
      <c r="E1" s="22"/>
      <c r="F1" s="22"/>
      <c r="G1" s="22"/>
      <c r="H1" s="22"/>
      <c r="J1" s="29" t="s">
        <v>81</v>
      </c>
      <c r="K1" s="29"/>
      <c r="L1" s="29"/>
      <c r="M1" s="29"/>
      <c r="N1" s="29"/>
      <c r="O1" s="29"/>
      <c r="P1" s="29"/>
    </row>
    <row r="2" customFormat="false" ht="15.75" hidden="false" customHeight="true" outlineLevel="0" collapsed="false">
      <c r="A2" s="30" t="s">
        <v>82</v>
      </c>
      <c r="B2" s="30"/>
      <c r="C2" s="30"/>
      <c r="D2" s="30"/>
      <c r="E2" s="30"/>
      <c r="F2" s="30"/>
      <c r="G2" s="30"/>
      <c r="H2" s="30"/>
      <c r="J2" s="31" t="s">
        <v>83</v>
      </c>
      <c r="K2" s="31"/>
      <c r="L2" s="31"/>
      <c r="M2" s="31"/>
      <c r="N2" s="31"/>
      <c r="O2" s="31"/>
      <c r="P2" s="31"/>
    </row>
    <row r="4" customFormat="false" ht="18.75" hidden="false" customHeight="true" outlineLevel="0" collapsed="false">
      <c r="A4" s="32" t="s">
        <v>84</v>
      </c>
      <c r="B4" s="32"/>
      <c r="C4" s="32"/>
      <c r="D4" s="32"/>
      <c r="E4" s="32"/>
      <c r="F4" s="32"/>
      <c r="G4" s="32"/>
      <c r="H4" s="32"/>
      <c r="J4" s="3" t="s">
        <v>85</v>
      </c>
      <c r="K4" s="3"/>
      <c r="L4" s="3"/>
      <c r="M4" s="3"/>
      <c r="N4" s="3"/>
      <c r="O4" s="3"/>
      <c r="P4" s="3"/>
    </row>
    <row r="5" customFormat="false" ht="16.5" hidden="false" customHeight="true" outlineLevel="0" collapsed="false">
      <c r="A5" s="33" t="s">
        <v>46</v>
      </c>
      <c r="B5" s="33" t="s">
        <v>86</v>
      </c>
      <c r="C5" s="33" t="s">
        <v>87</v>
      </c>
      <c r="D5" s="34" t="s">
        <v>88</v>
      </c>
      <c r="E5" s="33" t="s">
        <v>89</v>
      </c>
      <c r="F5" s="33" t="s">
        <v>89</v>
      </c>
      <c r="G5" s="34" t="s">
        <v>90</v>
      </c>
      <c r="H5" s="34" t="s">
        <v>91</v>
      </c>
      <c r="J5" s="33" t="s">
        <v>92</v>
      </c>
      <c r="K5" s="33" t="s">
        <v>93</v>
      </c>
      <c r="L5" s="33" t="s">
        <v>94</v>
      </c>
      <c r="M5" s="33" t="s">
        <v>95</v>
      </c>
      <c r="N5" s="33" t="s">
        <v>96</v>
      </c>
      <c r="O5" s="33" t="s">
        <v>97</v>
      </c>
      <c r="P5" s="33" t="s">
        <v>98</v>
      </c>
    </row>
    <row r="6" customFormat="false" ht="15" hidden="false" customHeight="false" outlineLevel="0" collapsed="false">
      <c r="A6" s="35" t="n">
        <v>1</v>
      </c>
      <c r="B6" s="36" t="s">
        <v>99</v>
      </c>
      <c r="C6" s="35" t="s">
        <v>100</v>
      </c>
      <c r="D6" s="37" t="str">
        <f aca="false">K6</f>
        <v>Anton Berger</v>
      </c>
      <c r="E6" s="27" t="n">
        <v>2</v>
      </c>
      <c r="F6" s="27" t="n">
        <v>1</v>
      </c>
      <c r="G6" s="38" t="str">
        <f aca="false">K7</f>
        <v>Bernd Fischer</v>
      </c>
      <c r="H6" s="39" t="str">
        <f aca="false">IF(E6&gt;F6,D6,IF(F6&gt;E6,G6,""))</f>
        <v>Anton Berger</v>
      </c>
      <c r="J6" s="40" t="n">
        <f aca="false">1+SUMPRODUCT(($P$6:$P$9&gt;P6)*1)+SUMPRODUCT(($P$6:$P$9=P6)*($O$6:$O$9&gt;O6)*1)</f>
        <v>1</v>
      </c>
      <c r="K6" s="38" t="str">
        <f aca="false">Teilnehmer!B4</f>
        <v>Anton Berger</v>
      </c>
      <c r="L6" s="41" t="n">
        <f aca="false">SUMPRODUCT((($D$6:$D$11=K6)+($G$6:$G$11=K6))*($H$6:$H$11&lt;&gt;""))</f>
        <v>3</v>
      </c>
      <c r="M6" s="41" t="n">
        <f aca="false">COUNTIF($H$6:$H$11,K6)</f>
        <v>3</v>
      </c>
      <c r="N6" s="41" t="n">
        <f aca="false">L6-M6</f>
        <v>0</v>
      </c>
      <c r="O6" s="42" t="n">
        <f aca="false">(SUMPRODUCT(($D$6:$D$11=K6)*$E$6:$E$11)+SUMPRODUCT(($G$6:$G$11=K6)*$F$6:$F$11))-(SUMPRODUCT(($D$6:$D$11=K6)*$F$6:$F$11)+SUMPRODUCT(($G$6:$G$11=K6)*$E$6:$E$11))</f>
        <v>5</v>
      </c>
      <c r="P6" s="43" t="n">
        <f aca="false">M6*Übersicht!$G$8+N6*Übersicht!$G$9</f>
        <v>6</v>
      </c>
    </row>
    <row r="7" customFormat="false" ht="15" hidden="false" customHeight="false" outlineLevel="0" collapsed="false">
      <c r="A7" s="44" t="n">
        <v>2</v>
      </c>
      <c r="B7" s="45" t="s">
        <v>101</v>
      </c>
      <c r="C7" s="44" t="s">
        <v>100</v>
      </c>
      <c r="D7" s="46" t="str">
        <f aca="false">K6</f>
        <v>Anton Berger</v>
      </c>
      <c r="E7" s="27" t="n">
        <v>2</v>
      </c>
      <c r="F7" s="27" t="n">
        <v>0</v>
      </c>
      <c r="G7" s="47" t="str">
        <f aca="false">K8</f>
        <v>Clemens Wolf</v>
      </c>
      <c r="H7" s="48" t="str">
        <f aca="false">IF(E7&gt;F7,D7,IF(F7&gt;E7,G7,""))</f>
        <v>Anton Berger</v>
      </c>
      <c r="J7" s="49" t="n">
        <f aca="false">1+SUMPRODUCT(($P$6:$P$9&gt;P7)*1)+SUMPRODUCT(($P$6:$P$9=P7)*($O$6:$O$9&gt;O7)*1)</f>
        <v>3</v>
      </c>
      <c r="K7" s="47" t="str">
        <f aca="false">Teilnehmer!B5</f>
        <v>Bernd Fischer</v>
      </c>
      <c r="L7" s="50" t="n">
        <f aca="false">SUMPRODUCT((($D$6:$D$11=K7)+($G$6:$G$11=K7))*($H$6:$H$11&lt;&gt;""))</f>
        <v>3</v>
      </c>
      <c r="M7" s="50" t="n">
        <f aca="false">COUNTIF($H$6:$H$11,K7)</f>
        <v>1</v>
      </c>
      <c r="N7" s="50" t="n">
        <f aca="false">L7-M7</f>
        <v>2</v>
      </c>
      <c r="O7" s="51" t="n">
        <f aca="false">(SUMPRODUCT(($D$6:$D$11=K7)*$E$6:$E$11)+SUMPRODUCT(($G$6:$G$11=K7)*$F$6:$F$11))-(SUMPRODUCT(($D$6:$D$11=K7)*$F$6:$F$11)+SUMPRODUCT(($G$6:$G$11=K7)*$E$6:$E$11))</f>
        <v>0</v>
      </c>
      <c r="P7" s="52" t="n">
        <f aca="false">M7*Übersicht!$G$8+N7*Übersicht!$G$9</f>
        <v>2</v>
      </c>
    </row>
    <row r="8" customFormat="false" ht="15" hidden="false" customHeight="false" outlineLevel="0" collapsed="false">
      <c r="A8" s="35" t="n">
        <v>3</v>
      </c>
      <c r="B8" s="36" t="s">
        <v>102</v>
      </c>
      <c r="C8" s="35" t="s">
        <v>100</v>
      </c>
      <c r="D8" s="37" t="str">
        <f aca="false">K6</f>
        <v>Anton Berger</v>
      </c>
      <c r="E8" s="27" t="n">
        <v>2</v>
      </c>
      <c r="F8" s="27" t="n">
        <v>0</v>
      </c>
      <c r="G8" s="38" t="str">
        <f aca="false">K9</f>
        <v>Dieter Sommer</v>
      </c>
      <c r="H8" s="39" t="str">
        <f aca="false">IF(E8&gt;F8,D8,IF(F8&gt;E8,G8,""))</f>
        <v>Anton Berger</v>
      </c>
      <c r="J8" s="40" t="n">
        <f aca="false">1+SUMPRODUCT(($P$6:$P$9&gt;P8)*1)+SUMPRODUCT(($P$6:$P$9=P8)*($O$6:$O$9&gt;O8)*1)</f>
        <v>2</v>
      </c>
      <c r="K8" s="38" t="str">
        <f aca="false">Teilnehmer!B6</f>
        <v>Clemens Wolf</v>
      </c>
      <c r="L8" s="41" t="n">
        <f aca="false">SUMPRODUCT((($D$6:$D$11=K8)+($G$6:$G$11=K8))*($H$6:$H$11&lt;&gt;""))</f>
        <v>3</v>
      </c>
      <c r="M8" s="41" t="n">
        <f aca="false">COUNTIF($H$6:$H$11,K8)</f>
        <v>2</v>
      </c>
      <c r="N8" s="41" t="n">
        <f aca="false">L8-M8</f>
        <v>1</v>
      </c>
      <c r="O8" s="42" t="n">
        <f aca="false">(SUMPRODUCT(($D$6:$D$11=K8)*$E$6:$E$11)+SUMPRODUCT(($G$6:$G$11=K8)*$F$6:$F$11))-(SUMPRODUCT(($D$6:$D$11=K8)*$F$6:$F$11)+SUMPRODUCT(($G$6:$G$11=K8)*$E$6:$E$11))</f>
        <v>0</v>
      </c>
      <c r="P8" s="43" t="n">
        <f aca="false">M8*Übersicht!$G$8+N8*Übersicht!$G$9</f>
        <v>4</v>
      </c>
    </row>
    <row r="9" customFormat="false" ht="15" hidden="false" customHeight="false" outlineLevel="0" collapsed="false">
      <c r="A9" s="44" t="n">
        <v>4</v>
      </c>
      <c r="B9" s="45" t="s">
        <v>103</v>
      </c>
      <c r="C9" s="44" t="s">
        <v>100</v>
      </c>
      <c r="D9" s="46" t="str">
        <f aca="false">K7</f>
        <v>Bernd Fischer</v>
      </c>
      <c r="E9" s="27" t="n">
        <v>1</v>
      </c>
      <c r="F9" s="27" t="n">
        <v>2</v>
      </c>
      <c r="G9" s="47" t="str">
        <f aca="false">K8</f>
        <v>Clemens Wolf</v>
      </c>
      <c r="H9" s="48" t="str">
        <f aca="false">IF(E9&gt;F9,D9,IF(F9&gt;E9,G9,""))</f>
        <v>Clemens Wolf</v>
      </c>
      <c r="J9" s="49" t="n">
        <f aca="false">1+SUMPRODUCT(($P$6:$P$9&gt;P9)*1)+SUMPRODUCT(($P$6:$P$9=P9)*($O$6:$O$9&gt;O9)*1)</f>
        <v>4</v>
      </c>
      <c r="K9" s="47" t="str">
        <f aca="false">Teilnehmer!B7</f>
        <v>Dieter Sommer</v>
      </c>
      <c r="L9" s="50" t="n">
        <f aca="false">SUMPRODUCT((($D$6:$D$11=K9)+($G$6:$G$11=K9))*($H$6:$H$11&lt;&gt;""))</f>
        <v>3</v>
      </c>
      <c r="M9" s="50" t="n">
        <f aca="false">COUNTIF($H$6:$H$11,K9)</f>
        <v>0</v>
      </c>
      <c r="N9" s="50" t="n">
        <f aca="false">L9-M9</f>
        <v>3</v>
      </c>
      <c r="O9" s="51" t="n">
        <f aca="false">(SUMPRODUCT(($D$6:$D$11=K9)*$E$6:$E$11)+SUMPRODUCT(($G$6:$G$11=K9)*$F$6:$F$11))-(SUMPRODUCT(($D$6:$D$11=K9)*$F$6:$F$11)+SUMPRODUCT(($G$6:$G$11=K9)*$E$6:$E$11))</f>
        <v>-5</v>
      </c>
      <c r="P9" s="52" t="n">
        <f aca="false">M9*Übersicht!$G$8+N9*Übersicht!$G$9</f>
        <v>0</v>
      </c>
    </row>
    <row r="10" customFormat="false" ht="15" hidden="false" customHeight="false" outlineLevel="0" collapsed="false">
      <c r="A10" s="35" t="n">
        <v>5</v>
      </c>
      <c r="B10" s="36" t="s">
        <v>104</v>
      </c>
      <c r="C10" s="35" t="s">
        <v>100</v>
      </c>
      <c r="D10" s="37" t="str">
        <f aca="false">K7</f>
        <v>Bernd Fischer</v>
      </c>
      <c r="E10" s="27" t="n">
        <v>2</v>
      </c>
      <c r="F10" s="27" t="n">
        <v>0</v>
      </c>
      <c r="G10" s="38" t="str">
        <f aca="false">K9</f>
        <v>Dieter Sommer</v>
      </c>
      <c r="H10" s="39" t="str">
        <f aca="false">IF(E10&gt;F10,D10,IF(F10&gt;E10,G10,""))</f>
        <v>Bernd Fischer</v>
      </c>
      <c r="J10" s="53" t="s">
        <v>105</v>
      </c>
      <c r="K10" s="53"/>
      <c r="L10" s="53"/>
      <c r="M10" s="53"/>
      <c r="N10" s="53"/>
      <c r="O10" s="53"/>
      <c r="P10" s="53"/>
    </row>
    <row r="11" customFormat="false" ht="15" hidden="false" customHeight="false" outlineLevel="0" collapsed="false">
      <c r="A11" s="44" t="n">
        <v>6</v>
      </c>
      <c r="B11" s="45" t="s">
        <v>106</v>
      </c>
      <c r="C11" s="44" t="s">
        <v>100</v>
      </c>
      <c r="D11" s="46" t="str">
        <f aca="false">K8</f>
        <v>Clemens Wolf</v>
      </c>
      <c r="E11" s="27" t="n">
        <v>2</v>
      </c>
      <c r="F11" s="27" t="n">
        <v>1</v>
      </c>
      <c r="G11" s="47" t="str">
        <f aca="false">K9</f>
        <v>Dieter Sommer</v>
      </c>
      <c r="H11" s="48" t="str">
        <f aca="false">IF(E11&gt;F11,D11,IF(F11&gt;E11,G11,""))</f>
        <v>Clemens Wolf</v>
      </c>
    </row>
    <row r="13" customFormat="false" ht="18.75" hidden="false" customHeight="true" outlineLevel="0" collapsed="false">
      <c r="A13" s="32" t="s">
        <v>107</v>
      </c>
      <c r="B13" s="32"/>
      <c r="C13" s="32"/>
      <c r="D13" s="32"/>
      <c r="E13" s="32"/>
      <c r="F13" s="32"/>
      <c r="G13" s="32"/>
      <c r="H13" s="32"/>
      <c r="J13" s="3" t="s">
        <v>108</v>
      </c>
      <c r="K13" s="3"/>
      <c r="L13" s="3"/>
      <c r="M13" s="3"/>
      <c r="N13" s="3"/>
      <c r="O13" s="3"/>
      <c r="P13" s="3"/>
    </row>
    <row r="14" customFormat="false" ht="16.5" hidden="false" customHeight="true" outlineLevel="0" collapsed="false">
      <c r="A14" s="33" t="s">
        <v>46</v>
      </c>
      <c r="B14" s="33" t="s">
        <v>86</v>
      </c>
      <c r="C14" s="33" t="s">
        <v>87</v>
      </c>
      <c r="D14" s="34" t="s">
        <v>88</v>
      </c>
      <c r="E14" s="33" t="s">
        <v>89</v>
      </c>
      <c r="F14" s="33" t="s">
        <v>89</v>
      </c>
      <c r="G14" s="34" t="s">
        <v>90</v>
      </c>
      <c r="H14" s="34" t="s">
        <v>91</v>
      </c>
      <c r="J14" s="33" t="s">
        <v>92</v>
      </c>
      <c r="K14" s="33" t="s">
        <v>93</v>
      </c>
      <c r="L14" s="33" t="s">
        <v>94</v>
      </c>
      <c r="M14" s="33" t="s">
        <v>95</v>
      </c>
      <c r="N14" s="33" t="s">
        <v>96</v>
      </c>
      <c r="O14" s="33" t="s">
        <v>97</v>
      </c>
      <c r="P14" s="33" t="s">
        <v>98</v>
      </c>
    </row>
    <row r="15" customFormat="false" ht="15" hidden="false" customHeight="false" outlineLevel="0" collapsed="false">
      <c r="A15" s="35" t="n">
        <v>1</v>
      </c>
      <c r="B15" s="36" t="s">
        <v>99</v>
      </c>
      <c r="C15" s="35" t="s">
        <v>109</v>
      </c>
      <c r="D15" s="37" t="str">
        <f aca="false">K15</f>
        <v>Erik Lehmann</v>
      </c>
      <c r="E15" s="27" t="n">
        <v>2</v>
      </c>
      <c r="F15" s="27" t="n">
        <v>1</v>
      </c>
      <c r="G15" s="38" t="str">
        <f aca="false">K16</f>
        <v>Frank Adler</v>
      </c>
      <c r="H15" s="39" t="str">
        <f aca="false">IF(E15&gt;F15,D15,IF(F15&gt;E15,G15,""))</f>
        <v>Erik Lehmann</v>
      </c>
      <c r="J15" s="40" t="n">
        <f aca="false">1+SUMPRODUCT(($P$15:$P$18&gt;P15)*1)+SUMPRODUCT(($P$15:$P$18=P15)*($O$15:$O$18&gt;O15)*1)</f>
        <v>1</v>
      </c>
      <c r="K15" s="38" t="str">
        <f aca="false">Teilnehmer!B8</f>
        <v>Erik Lehmann</v>
      </c>
      <c r="L15" s="41" t="n">
        <f aca="false">SUMPRODUCT((($D$15:$D$20=K15)+($G$15:$G$20=K15))*($H$15:$H$20&lt;&gt;""))</f>
        <v>3</v>
      </c>
      <c r="M15" s="41" t="n">
        <f aca="false">COUNTIF($H$15:$H$20,K15)</f>
        <v>3</v>
      </c>
      <c r="N15" s="41" t="n">
        <f aca="false">L15-M15</f>
        <v>0</v>
      </c>
      <c r="O15" s="42" t="n">
        <f aca="false">(SUMPRODUCT(($D$15:$D$20=K15)*$E$15:$E$20)+SUMPRODUCT(($G$15:$G$20=K15)*$F$15:$F$20))-(SUMPRODUCT(($D$15:$D$20=K15)*$F$15:$F$20)+SUMPRODUCT(($G$15:$G$20=K15)*$E$15:$E$20))</f>
        <v>5</v>
      </c>
      <c r="P15" s="43" t="n">
        <f aca="false">M15*Übersicht!$G$8+N15*Übersicht!$G$9</f>
        <v>6</v>
      </c>
    </row>
    <row r="16" customFormat="false" ht="15" hidden="false" customHeight="false" outlineLevel="0" collapsed="false">
      <c r="A16" s="44" t="n">
        <v>2</v>
      </c>
      <c r="B16" s="45" t="s">
        <v>101</v>
      </c>
      <c r="C16" s="44" t="s">
        <v>109</v>
      </c>
      <c r="D16" s="46" t="str">
        <f aca="false">K15</f>
        <v>Erik Lehmann</v>
      </c>
      <c r="E16" s="27" t="n">
        <v>2</v>
      </c>
      <c r="F16" s="27" t="n">
        <v>0</v>
      </c>
      <c r="G16" s="47" t="str">
        <f aca="false">K17</f>
        <v>Georg Falke</v>
      </c>
      <c r="H16" s="48" t="str">
        <f aca="false">IF(E16&gt;F16,D16,IF(F16&gt;E16,G16,""))</f>
        <v>Erik Lehmann</v>
      </c>
      <c r="J16" s="49" t="n">
        <f aca="false">1+SUMPRODUCT(($P$15:$P$18&gt;P16)*1)+SUMPRODUCT(($P$15:$P$18=P16)*($O$15:$O$18&gt;O16)*1)</f>
        <v>3</v>
      </c>
      <c r="K16" s="47" t="str">
        <f aca="false">Teilnehmer!B9</f>
        <v>Frank Adler</v>
      </c>
      <c r="L16" s="50" t="n">
        <f aca="false">SUMPRODUCT((($D$15:$D$20=K16)+($G$15:$G$20=K16))*($H$15:$H$20&lt;&gt;""))</f>
        <v>3</v>
      </c>
      <c r="M16" s="50" t="n">
        <f aca="false">COUNTIF($H$15:$H$20,K16)</f>
        <v>1</v>
      </c>
      <c r="N16" s="50" t="n">
        <f aca="false">L16-M16</f>
        <v>2</v>
      </c>
      <c r="O16" s="51" t="n">
        <f aca="false">(SUMPRODUCT(($D$15:$D$20=K16)*$E$15:$E$20)+SUMPRODUCT(($G$15:$G$20=K16)*$F$15:$F$20))-(SUMPRODUCT(($D$15:$D$20=K16)*$F$15:$F$20)+SUMPRODUCT(($G$15:$G$20=K16)*$E$15:$E$20))</f>
        <v>0</v>
      </c>
      <c r="P16" s="52" t="n">
        <f aca="false">M16*Übersicht!$G$8+N16*Übersicht!$G$9</f>
        <v>2</v>
      </c>
    </row>
    <row r="17" customFormat="false" ht="15" hidden="false" customHeight="false" outlineLevel="0" collapsed="false">
      <c r="A17" s="35" t="n">
        <v>3</v>
      </c>
      <c r="B17" s="36" t="s">
        <v>102</v>
      </c>
      <c r="C17" s="35" t="s">
        <v>109</v>
      </c>
      <c r="D17" s="37" t="str">
        <f aca="false">K15</f>
        <v>Erik Lehmann</v>
      </c>
      <c r="E17" s="27" t="n">
        <v>2</v>
      </c>
      <c r="F17" s="27" t="n">
        <v>0</v>
      </c>
      <c r="G17" s="38" t="str">
        <f aca="false">K18</f>
        <v>Hannes Reiter</v>
      </c>
      <c r="H17" s="39" t="str">
        <f aca="false">IF(E17&gt;F17,D17,IF(F17&gt;E17,G17,""))</f>
        <v>Erik Lehmann</v>
      </c>
      <c r="J17" s="40" t="n">
        <f aca="false">1+SUMPRODUCT(($P$15:$P$18&gt;P17)*1)+SUMPRODUCT(($P$15:$P$18=P17)*($O$15:$O$18&gt;O17)*1)</f>
        <v>2</v>
      </c>
      <c r="K17" s="38" t="str">
        <f aca="false">Teilnehmer!B10</f>
        <v>Georg Falke</v>
      </c>
      <c r="L17" s="41" t="n">
        <f aca="false">SUMPRODUCT((($D$15:$D$20=K17)+($G$15:$G$20=K17))*($H$15:$H$20&lt;&gt;""))</f>
        <v>3</v>
      </c>
      <c r="M17" s="41" t="n">
        <f aca="false">COUNTIF($H$15:$H$20,K17)</f>
        <v>2</v>
      </c>
      <c r="N17" s="41" t="n">
        <f aca="false">L17-M17</f>
        <v>1</v>
      </c>
      <c r="O17" s="42" t="n">
        <f aca="false">(SUMPRODUCT(($D$15:$D$20=K17)*$E$15:$E$20)+SUMPRODUCT(($G$15:$G$20=K17)*$F$15:$F$20))-(SUMPRODUCT(($D$15:$D$20=K17)*$F$15:$F$20)+SUMPRODUCT(($G$15:$G$20=K17)*$E$15:$E$20))</f>
        <v>0</v>
      </c>
      <c r="P17" s="43" t="n">
        <f aca="false">M17*Übersicht!$G$8+N17*Übersicht!$G$9</f>
        <v>4</v>
      </c>
    </row>
    <row r="18" customFormat="false" ht="15" hidden="false" customHeight="false" outlineLevel="0" collapsed="false">
      <c r="A18" s="44" t="n">
        <v>4</v>
      </c>
      <c r="B18" s="45" t="s">
        <v>103</v>
      </c>
      <c r="C18" s="44" t="s">
        <v>109</v>
      </c>
      <c r="D18" s="46" t="str">
        <f aca="false">K16</f>
        <v>Frank Adler</v>
      </c>
      <c r="E18" s="27" t="n">
        <v>1</v>
      </c>
      <c r="F18" s="27" t="n">
        <v>2</v>
      </c>
      <c r="G18" s="47" t="str">
        <f aca="false">K17</f>
        <v>Georg Falke</v>
      </c>
      <c r="H18" s="48" t="str">
        <f aca="false">IF(E18&gt;F18,D18,IF(F18&gt;E18,G18,""))</f>
        <v>Georg Falke</v>
      </c>
      <c r="J18" s="49" t="n">
        <f aca="false">1+SUMPRODUCT(($P$15:$P$18&gt;P18)*1)+SUMPRODUCT(($P$15:$P$18=P18)*($O$15:$O$18&gt;O18)*1)</f>
        <v>4</v>
      </c>
      <c r="K18" s="47" t="str">
        <f aca="false">Teilnehmer!B11</f>
        <v>Hannes Reiter</v>
      </c>
      <c r="L18" s="50" t="n">
        <f aca="false">SUMPRODUCT((($D$15:$D$20=K18)+($G$15:$G$20=K18))*($H$15:$H$20&lt;&gt;""))</f>
        <v>3</v>
      </c>
      <c r="M18" s="50" t="n">
        <f aca="false">COUNTIF($H$15:$H$20,K18)</f>
        <v>0</v>
      </c>
      <c r="N18" s="50" t="n">
        <f aca="false">L18-M18</f>
        <v>3</v>
      </c>
      <c r="O18" s="51" t="n">
        <f aca="false">(SUMPRODUCT(($D$15:$D$20=K18)*$E$15:$E$20)+SUMPRODUCT(($G$15:$G$20=K18)*$F$15:$F$20))-(SUMPRODUCT(($D$15:$D$20=K18)*$F$15:$F$20)+SUMPRODUCT(($G$15:$G$20=K18)*$E$15:$E$20))</f>
        <v>-5</v>
      </c>
      <c r="P18" s="52" t="n">
        <f aca="false">M18*Übersicht!$G$8+N18*Übersicht!$G$9</f>
        <v>0</v>
      </c>
    </row>
    <row r="19" customFormat="false" ht="15" hidden="false" customHeight="false" outlineLevel="0" collapsed="false">
      <c r="A19" s="35" t="n">
        <v>5</v>
      </c>
      <c r="B19" s="36" t="s">
        <v>104</v>
      </c>
      <c r="C19" s="35" t="s">
        <v>109</v>
      </c>
      <c r="D19" s="37" t="str">
        <f aca="false">K16</f>
        <v>Frank Adler</v>
      </c>
      <c r="E19" s="27" t="n">
        <v>2</v>
      </c>
      <c r="F19" s="27" t="n">
        <v>0</v>
      </c>
      <c r="G19" s="38" t="str">
        <f aca="false">K18</f>
        <v>Hannes Reiter</v>
      </c>
      <c r="H19" s="39" t="str">
        <f aca="false">IF(E19&gt;F19,D19,IF(F19&gt;E19,G19,""))</f>
        <v>Frank Adler</v>
      </c>
      <c r="J19" s="53" t="s">
        <v>105</v>
      </c>
      <c r="K19" s="53"/>
      <c r="L19" s="53"/>
      <c r="M19" s="53"/>
      <c r="N19" s="53"/>
      <c r="O19" s="53"/>
      <c r="P19" s="53"/>
    </row>
    <row r="20" customFormat="false" ht="15" hidden="false" customHeight="false" outlineLevel="0" collapsed="false">
      <c r="A20" s="44" t="n">
        <v>6</v>
      </c>
      <c r="B20" s="45" t="s">
        <v>106</v>
      </c>
      <c r="C20" s="44" t="s">
        <v>109</v>
      </c>
      <c r="D20" s="46" t="str">
        <f aca="false">K17</f>
        <v>Georg Falke</v>
      </c>
      <c r="E20" s="27" t="n">
        <v>2</v>
      </c>
      <c r="F20" s="27" t="n">
        <v>1</v>
      </c>
      <c r="G20" s="47" t="str">
        <f aca="false">K18</f>
        <v>Hannes Reiter</v>
      </c>
      <c r="H20" s="48" t="str">
        <f aca="false">IF(E20&gt;F20,D20,IF(F20&gt;E20,G20,""))</f>
        <v>Georg Falke</v>
      </c>
    </row>
    <row r="22" customFormat="false" ht="18.75" hidden="false" customHeight="true" outlineLevel="0" collapsed="false">
      <c r="A22" s="32" t="s">
        <v>110</v>
      </c>
      <c r="B22" s="32"/>
      <c r="C22" s="32"/>
      <c r="D22" s="32"/>
      <c r="E22" s="32"/>
      <c r="F22" s="32"/>
      <c r="G22" s="32"/>
      <c r="H22" s="32"/>
      <c r="J22" s="3" t="s">
        <v>111</v>
      </c>
      <c r="K22" s="3"/>
      <c r="L22" s="3"/>
      <c r="M22" s="3"/>
      <c r="N22" s="3"/>
      <c r="O22" s="3"/>
      <c r="P22" s="3"/>
    </row>
    <row r="23" customFormat="false" ht="16.5" hidden="false" customHeight="true" outlineLevel="0" collapsed="false">
      <c r="A23" s="33" t="s">
        <v>46</v>
      </c>
      <c r="B23" s="33" t="s">
        <v>86</v>
      </c>
      <c r="C23" s="33" t="s">
        <v>87</v>
      </c>
      <c r="D23" s="34" t="s">
        <v>88</v>
      </c>
      <c r="E23" s="33" t="s">
        <v>89</v>
      </c>
      <c r="F23" s="33" t="s">
        <v>89</v>
      </c>
      <c r="G23" s="34" t="s">
        <v>90</v>
      </c>
      <c r="H23" s="34" t="s">
        <v>91</v>
      </c>
      <c r="J23" s="33" t="s">
        <v>92</v>
      </c>
      <c r="K23" s="33" t="s">
        <v>93</v>
      </c>
      <c r="L23" s="33" t="s">
        <v>94</v>
      </c>
      <c r="M23" s="33" t="s">
        <v>95</v>
      </c>
      <c r="N23" s="33" t="s">
        <v>96</v>
      </c>
      <c r="O23" s="33" t="s">
        <v>97</v>
      </c>
      <c r="P23" s="33" t="s">
        <v>98</v>
      </c>
    </row>
    <row r="24" customFormat="false" ht="15" hidden="false" customHeight="false" outlineLevel="0" collapsed="false">
      <c r="A24" s="35" t="n">
        <v>1</v>
      </c>
      <c r="B24" s="36" t="s">
        <v>99</v>
      </c>
      <c r="C24" s="35" t="s">
        <v>112</v>
      </c>
      <c r="D24" s="37" t="str">
        <f aca="false">K24</f>
        <v>Ingo Brandt</v>
      </c>
      <c r="E24" s="27" t="n">
        <v>2</v>
      </c>
      <c r="F24" s="27" t="n">
        <v>1</v>
      </c>
      <c r="G24" s="38" t="str">
        <f aca="false">K25</f>
        <v>Jonas Keller</v>
      </c>
      <c r="H24" s="39" t="str">
        <f aca="false">IF(E24&gt;F24,D24,IF(F24&gt;E24,G24,""))</f>
        <v>Ingo Brandt</v>
      </c>
      <c r="J24" s="40" t="n">
        <f aca="false">1+SUMPRODUCT(($P$24:$P$27&gt;P24)*1)+SUMPRODUCT(($P$24:$P$27=P24)*($O$24:$O$27&gt;O24)*1)</f>
        <v>1</v>
      </c>
      <c r="K24" s="38" t="str">
        <f aca="false">Teilnehmer!B12</f>
        <v>Ingo Brandt</v>
      </c>
      <c r="L24" s="41" t="n">
        <f aca="false">SUMPRODUCT((($D$24:$D$29=K24)+($G$24:$G$29=K24))*($H$24:$H$29&lt;&gt;""))</f>
        <v>3</v>
      </c>
      <c r="M24" s="41" t="n">
        <f aca="false">COUNTIF($H$24:$H$29,K24)</f>
        <v>3</v>
      </c>
      <c r="N24" s="41" t="n">
        <f aca="false">L24-M24</f>
        <v>0</v>
      </c>
      <c r="O24" s="42" t="n">
        <f aca="false">(SUMPRODUCT(($D$24:$D$29=K24)*$E$24:$E$29)+SUMPRODUCT(($G$24:$G$29=K24)*$F$24:$F$29))-(SUMPRODUCT(($D$24:$D$29=K24)*$F$24:$F$29)+SUMPRODUCT(($G$24:$G$29=K24)*$E$24:$E$29))</f>
        <v>5</v>
      </c>
      <c r="P24" s="43" t="n">
        <f aca="false">M24*Übersicht!$G$8+N24*Übersicht!$G$9</f>
        <v>6</v>
      </c>
    </row>
    <row r="25" customFormat="false" ht="15" hidden="false" customHeight="false" outlineLevel="0" collapsed="false">
      <c r="A25" s="44" t="n">
        <v>2</v>
      </c>
      <c r="B25" s="45" t="s">
        <v>101</v>
      </c>
      <c r="C25" s="44" t="s">
        <v>112</v>
      </c>
      <c r="D25" s="46" t="str">
        <f aca="false">K24</f>
        <v>Ingo Brandt</v>
      </c>
      <c r="E25" s="27" t="n">
        <v>2</v>
      </c>
      <c r="F25" s="27" t="n">
        <v>0</v>
      </c>
      <c r="G25" s="47" t="str">
        <f aca="false">K26</f>
        <v>Klaus Neumann</v>
      </c>
      <c r="H25" s="48" t="str">
        <f aca="false">IF(E25&gt;F25,D25,IF(F25&gt;E25,G25,""))</f>
        <v>Ingo Brandt</v>
      </c>
      <c r="J25" s="49" t="n">
        <f aca="false">1+SUMPRODUCT(($P$24:$P$27&gt;P25)*1)+SUMPRODUCT(($P$24:$P$27=P25)*($O$24:$O$27&gt;O25)*1)</f>
        <v>3</v>
      </c>
      <c r="K25" s="47" t="str">
        <f aca="false">Teilnehmer!B13</f>
        <v>Jonas Keller</v>
      </c>
      <c r="L25" s="50" t="n">
        <f aca="false">SUMPRODUCT((($D$24:$D$29=K25)+($G$24:$G$29=K25))*($H$24:$H$29&lt;&gt;""))</f>
        <v>3</v>
      </c>
      <c r="M25" s="50" t="n">
        <f aca="false">COUNTIF($H$24:$H$29,K25)</f>
        <v>1</v>
      </c>
      <c r="N25" s="50" t="n">
        <f aca="false">L25-M25</f>
        <v>2</v>
      </c>
      <c r="O25" s="51" t="n">
        <f aca="false">(SUMPRODUCT(($D$24:$D$29=K25)*$E$24:$E$29)+SUMPRODUCT(($G$24:$G$29=K25)*$F$24:$F$29))-(SUMPRODUCT(($D$24:$D$29=K25)*$F$24:$F$29)+SUMPRODUCT(($G$24:$G$29=K25)*$E$24:$E$29))</f>
        <v>0</v>
      </c>
      <c r="P25" s="52" t="n">
        <f aca="false">M25*Übersicht!$G$8+N25*Übersicht!$G$9</f>
        <v>2</v>
      </c>
    </row>
    <row r="26" customFormat="false" ht="15" hidden="false" customHeight="false" outlineLevel="0" collapsed="false">
      <c r="A26" s="35" t="n">
        <v>3</v>
      </c>
      <c r="B26" s="36" t="s">
        <v>102</v>
      </c>
      <c r="C26" s="35" t="s">
        <v>112</v>
      </c>
      <c r="D26" s="37" t="str">
        <f aca="false">K24</f>
        <v>Ingo Brandt</v>
      </c>
      <c r="E26" s="27" t="n">
        <v>2</v>
      </c>
      <c r="F26" s="27" t="n">
        <v>0</v>
      </c>
      <c r="G26" s="38" t="str">
        <f aca="false">K27</f>
        <v>Lars Vogt</v>
      </c>
      <c r="H26" s="39" t="str">
        <f aca="false">IF(E26&gt;F26,D26,IF(F26&gt;E26,G26,""))</f>
        <v>Ingo Brandt</v>
      </c>
      <c r="J26" s="40" t="n">
        <f aca="false">1+SUMPRODUCT(($P$24:$P$27&gt;P26)*1)+SUMPRODUCT(($P$24:$P$27=P26)*($O$24:$O$27&gt;O26)*1)</f>
        <v>2</v>
      </c>
      <c r="K26" s="38" t="str">
        <f aca="false">Teilnehmer!B14</f>
        <v>Klaus Neumann</v>
      </c>
      <c r="L26" s="41" t="n">
        <f aca="false">SUMPRODUCT((($D$24:$D$29=K26)+($G$24:$G$29=K26))*($H$24:$H$29&lt;&gt;""))</f>
        <v>3</v>
      </c>
      <c r="M26" s="41" t="n">
        <f aca="false">COUNTIF($H$24:$H$29,K26)</f>
        <v>2</v>
      </c>
      <c r="N26" s="41" t="n">
        <f aca="false">L26-M26</f>
        <v>1</v>
      </c>
      <c r="O26" s="42" t="n">
        <f aca="false">(SUMPRODUCT(($D$24:$D$29=K26)*$E$24:$E$29)+SUMPRODUCT(($G$24:$G$29=K26)*$F$24:$F$29))-(SUMPRODUCT(($D$24:$D$29=K26)*$F$24:$F$29)+SUMPRODUCT(($G$24:$G$29=K26)*$E$24:$E$29))</f>
        <v>0</v>
      </c>
      <c r="P26" s="43" t="n">
        <f aca="false">M26*Übersicht!$G$8+N26*Übersicht!$G$9</f>
        <v>4</v>
      </c>
    </row>
    <row r="27" customFormat="false" ht="15" hidden="false" customHeight="false" outlineLevel="0" collapsed="false">
      <c r="A27" s="44" t="n">
        <v>4</v>
      </c>
      <c r="B27" s="45" t="s">
        <v>103</v>
      </c>
      <c r="C27" s="44" t="s">
        <v>112</v>
      </c>
      <c r="D27" s="46" t="str">
        <f aca="false">K25</f>
        <v>Jonas Keller</v>
      </c>
      <c r="E27" s="27" t="n">
        <v>1</v>
      </c>
      <c r="F27" s="27" t="n">
        <v>2</v>
      </c>
      <c r="G27" s="47" t="str">
        <f aca="false">K26</f>
        <v>Klaus Neumann</v>
      </c>
      <c r="H27" s="48" t="str">
        <f aca="false">IF(E27&gt;F27,D27,IF(F27&gt;E27,G27,""))</f>
        <v>Klaus Neumann</v>
      </c>
      <c r="J27" s="49" t="n">
        <f aca="false">1+SUMPRODUCT(($P$24:$P$27&gt;P27)*1)+SUMPRODUCT(($P$24:$P$27=P27)*($O$24:$O$27&gt;O27)*1)</f>
        <v>4</v>
      </c>
      <c r="K27" s="47" t="str">
        <f aca="false">Teilnehmer!B15</f>
        <v>Lars Vogt</v>
      </c>
      <c r="L27" s="50" t="n">
        <f aca="false">SUMPRODUCT((($D$24:$D$29=K27)+($G$24:$G$29=K27))*($H$24:$H$29&lt;&gt;""))</f>
        <v>3</v>
      </c>
      <c r="M27" s="50" t="n">
        <f aca="false">COUNTIF($H$24:$H$29,K27)</f>
        <v>0</v>
      </c>
      <c r="N27" s="50" t="n">
        <f aca="false">L27-M27</f>
        <v>3</v>
      </c>
      <c r="O27" s="51" t="n">
        <f aca="false">(SUMPRODUCT(($D$24:$D$29=K27)*$E$24:$E$29)+SUMPRODUCT(($G$24:$G$29=K27)*$F$24:$F$29))-(SUMPRODUCT(($D$24:$D$29=K27)*$F$24:$F$29)+SUMPRODUCT(($G$24:$G$29=K27)*$E$24:$E$29))</f>
        <v>-5</v>
      </c>
      <c r="P27" s="52" t="n">
        <f aca="false">M27*Übersicht!$G$8+N27*Übersicht!$G$9</f>
        <v>0</v>
      </c>
    </row>
    <row r="28" customFormat="false" ht="15" hidden="false" customHeight="false" outlineLevel="0" collapsed="false">
      <c r="A28" s="35" t="n">
        <v>5</v>
      </c>
      <c r="B28" s="36" t="s">
        <v>104</v>
      </c>
      <c r="C28" s="35" t="s">
        <v>112</v>
      </c>
      <c r="D28" s="37" t="str">
        <f aca="false">K25</f>
        <v>Jonas Keller</v>
      </c>
      <c r="E28" s="27" t="n">
        <v>2</v>
      </c>
      <c r="F28" s="27" t="n">
        <v>0</v>
      </c>
      <c r="G28" s="38" t="str">
        <f aca="false">K27</f>
        <v>Lars Vogt</v>
      </c>
      <c r="H28" s="39" t="str">
        <f aca="false">IF(E28&gt;F28,D28,IF(F28&gt;E28,G28,""))</f>
        <v>Jonas Keller</v>
      </c>
      <c r="J28" s="53" t="s">
        <v>105</v>
      </c>
      <c r="K28" s="53"/>
      <c r="L28" s="53"/>
      <c r="M28" s="53"/>
      <c r="N28" s="53"/>
      <c r="O28" s="53"/>
      <c r="P28" s="53"/>
    </row>
    <row r="29" customFormat="false" ht="15" hidden="false" customHeight="false" outlineLevel="0" collapsed="false">
      <c r="A29" s="44" t="n">
        <v>6</v>
      </c>
      <c r="B29" s="45" t="s">
        <v>106</v>
      </c>
      <c r="C29" s="44" t="s">
        <v>112</v>
      </c>
      <c r="D29" s="46" t="str">
        <f aca="false">K26</f>
        <v>Klaus Neumann</v>
      </c>
      <c r="E29" s="27" t="n">
        <v>2</v>
      </c>
      <c r="F29" s="27" t="n">
        <v>1</v>
      </c>
      <c r="G29" s="47" t="str">
        <f aca="false">K27</f>
        <v>Lars Vogt</v>
      </c>
      <c r="H29" s="48" t="str">
        <f aca="false">IF(E29&gt;F29,D29,IF(F29&gt;E29,G29,""))</f>
        <v>Klaus Neumann</v>
      </c>
    </row>
    <row r="31" customFormat="false" ht="18.75" hidden="false" customHeight="true" outlineLevel="0" collapsed="false">
      <c r="A31" s="32" t="s">
        <v>113</v>
      </c>
      <c r="B31" s="32"/>
      <c r="C31" s="32"/>
      <c r="D31" s="32"/>
      <c r="E31" s="32"/>
      <c r="F31" s="32"/>
      <c r="G31" s="32"/>
      <c r="H31" s="32"/>
      <c r="J31" s="3" t="s">
        <v>114</v>
      </c>
      <c r="K31" s="3"/>
      <c r="L31" s="3"/>
      <c r="M31" s="3"/>
      <c r="N31" s="3"/>
      <c r="O31" s="3"/>
      <c r="P31" s="3"/>
    </row>
    <row r="32" customFormat="false" ht="16.5" hidden="false" customHeight="true" outlineLevel="0" collapsed="false">
      <c r="A32" s="33" t="s">
        <v>46</v>
      </c>
      <c r="B32" s="33" t="s">
        <v>86</v>
      </c>
      <c r="C32" s="33" t="s">
        <v>87</v>
      </c>
      <c r="D32" s="34" t="s">
        <v>88</v>
      </c>
      <c r="E32" s="33" t="s">
        <v>89</v>
      </c>
      <c r="F32" s="33" t="s">
        <v>89</v>
      </c>
      <c r="G32" s="34" t="s">
        <v>90</v>
      </c>
      <c r="H32" s="34" t="s">
        <v>91</v>
      </c>
      <c r="J32" s="33" t="s">
        <v>92</v>
      </c>
      <c r="K32" s="33" t="s">
        <v>93</v>
      </c>
      <c r="L32" s="33" t="s">
        <v>94</v>
      </c>
      <c r="M32" s="33" t="s">
        <v>95</v>
      </c>
      <c r="N32" s="33" t="s">
        <v>96</v>
      </c>
      <c r="O32" s="33" t="s">
        <v>97</v>
      </c>
      <c r="P32" s="33" t="s">
        <v>98</v>
      </c>
    </row>
    <row r="33" customFormat="false" ht="15" hidden="false" customHeight="false" outlineLevel="0" collapsed="false">
      <c r="A33" s="35" t="n">
        <v>1</v>
      </c>
      <c r="B33" s="36" t="s">
        <v>99</v>
      </c>
      <c r="C33" s="35" t="s">
        <v>115</v>
      </c>
      <c r="D33" s="37" t="str">
        <f aca="false">K33</f>
        <v>Markus Hahn</v>
      </c>
      <c r="E33" s="27" t="n">
        <v>2</v>
      </c>
      <c r="F33" s="27" t="n">
        <v>1</v>
      </c>
      <c r="G33" s="38" t="str">
        <f aca="false">K34</f>
        <v>Niklas Busch</v>
      </c>
      <c r="H33" s="39" t="str">
        <f aca="false">IF(E33&gt;F33,D33,IF(F33&gt;E33,G33,""))</f>
        <v>Markus Hahn</v>
      </c>
      <c r="J33" s="40" t="n">
        <f aca="false">1+SUMPRODUCT(($P$33:$P$36&gt;P33)*1)+SUMPRODUCT(($P$33:$P$36=P33)*($O$33:$O$36&gt;O33)*1)</f>
        <v>1</v>
      </c>
      <c r="K33" s="38" t="str">
        <f aca="false">Teilnehmer!B16</f>
        <v>Markus Hahn</v>
      </c>
      <c r="L33" s="41" t="n">
        <f aca="false">SUMPRODUCT((($D$33:$D$38=K33)+($G$33:$G$38=K33))*($H$33:$H$38&lt;&gt;""))</f>
        <v>3</v>
      </c>
      <c r="M33" s="41" t="n">
        <f aca="false">COUNTIF($H$33:$H$38,K33)</f>
        <v>3</v>
      </c>
      <c r="N33" s="41" t="n">
        <f aca="false">L33-M33</f>
        <v>0</v>
      </c>
      <c r="O33" s="42" t="n">
        <f aca="false">(SUMPRODUCT(($D$33:$D$38=K33)*$E$33:$E$38)+SUMPRODUCT(($G$33:$G$38=K33)*$F$33:$F$38))-(SUMPRODUCT(($D$33:$D$38=K33)*$F$33:$F$38)+SUMPRODUCT(($G$33:$G$38=K33)*$E$33:$E$38))</f>
        <v>5</v>
      </c>
      <c r="P33" s="43" t="n">
        <f aca="false">M33*Übersicht!$G$8+N33*Übersicht!$G$9</f>
        <v>6</v>
      </c>
    </row>
    <row r="34" customFormat="false" ht="15" hidden="false" customHeight="false" outlineLevel="0" collapsed="false">
      <c r="A34" s="44" t="n">
        <v>2</v>
      </c>
      <c r="B34" s="45" t="s">
        <v>101</v>
      </c>
      <c r="C34" s="44" t="s">
        <v>115</v>
      </c>
      <c r="D34" s="46" t="str">
        <f aca="false">K33</f>
        <v>Markus Hahn</v>
      </c>
      <c r="E34" s="27" t="n">
        <v>2</v>
      </c>
      <c r="F34" s="27" t="n">
        <v>0</v>
      </c>
      <c r="G34" s="47" t="str">
        <f aca="false">K35</f>
        <v>Oliver Kraus</v>
      </c>
      <c r="H34" s="48" t="str">
        <f aca="false">IF(E34&gt;F34,D34,IF(F34&gt;E34,G34,""))</f>
        <v>Markus Hahn</v>
      </c>
      <c r="J34" s="49" t="n">
        <f aca="false">1+SUMPRODUCT(($P$33:$P$36&gt;P34)*1)+SUMPRODUCT(($P$33:$P$36=P34)*($O$33:$O$36&gt;O34)*1)</f>
        <v>3</v>
      </c>
      <c r="K34" s="47" t="str">
        <f aca="false">Teilnehmer!B17</f>
        <v>Niklas Busch</v>
      </c>
      <c r="L34" s="50" t="n">
        <f aca="false">SUMPRODUCT((($D$33:$D$38=K34)+($G$33:$G$38=K34))*($H$33:$H$38&lt;&gt;""))</f>
        <v>3</v>
      </c>
      <c r="M34" s="50" t="n">
        <f aca="false">COUNTIF($H$33:$H$38,K34)</f>
        <v>1</v>
      </c>
      <c r="N34" s="50" t="n">
        <f aca="false">L34-M34</f>
        <v>2</v>
      </c>
      <c r="O34" s="51" t="n">
        <f aca="false">(SUMPRODUCT(($D$33:$D$38=K34)*$E$33:$E$38)+SUMPRODUCT(($G$33:$G$38=K34)*$F$33:$F$38))-(SUMPRODUCT(($D$33:$D$38=K34)*$F$33:$F$38)+SUMPRODUCT(($G$33:$G$38=K34)*$E$33:$E$38))</f>
        <v>0</v>
      </c>
      <c r="P34" s="52" t="n">
        <f aca="false">M34*Übersicht!$G$8+N34*Übersicht!$G$9</f>
        <v>2</v>
      </c>
    </row>
    <row r="35" customFormat="false" ht="15" hidden="false" customHeight="false" outlineLevel="0" collapsed="false">
      <c r="A35" s="35" t="n">
        <v>3</v>
      </c>
      <c r="B35" s="36" t="s">
        <v>102</v>
      </c>
      <c r="C35" s="35" t="s">
        <v>115</v>
      </c>
      <c r="D35" s="37" t="str">
        <f aca="false">K33</f>
        <v>Markus Hahn</v>
      </c>
      <c r="E35" s="27" t="n">
        <v>2</v>
      </c>
      <c r="F35" s="27" t="n">
        <v>0</v>
      </c>
      <c r="G35" s="38" t="str">
        <f aca="false">K36</f>
        <v>Paul Schäfer</v>
      </c>
      <c r="H35" s="39" t="str">
        <f aca="false">IF(E35&gt;F35,D35,IF(F35&gt;E35,G35,""))</f>
        <v>Markus Hahn</v>
      </c>
      <c r="J35" s="40" t="n">
        <f aca="false">1+SUMPRODUCT(($P$33:$P$36&gt;P35)*1)+SUMPRODUCT(($P$33:$P$36=P35)*($O$33:$O$36&gt;O35)*1)</f>
        <v>2</v>
      </c>
      <c r="K35" s="38" t="str">
        <f aca="false">Teilnehmer!B18</f>
        <v>Oliver Kraus</v>
      </c>
      <c r="L35" s="41" t="n">
        <f aca="false">SUMPRODUCT((($D$33:$D$38=K35)+($G$33:$G$38=K35))*($H$33:$H$38&lt;&gt;""))</f>
        <v>3</v>
      </c>
      <c r="M35" s="41" t="n">
        <f aca="false">COUNTIF($H$33:$H$38,K35)</f>
        <v>2</v>
      </c>
      <c r="N35" s="41" t="n">
        <f aca="false">L35-M35</f>
        <v>1</v>
      </c>
      <c r="O35" s="42" t="n">
        <f aca="false">(SUMPRODUCT(($D$33:$D$38=K35)*$E$33:$E$38)+SUMPRODUCT(($G$33:$G$38=K35)*$F$33:$F$38))-(SUMPRODUCT(($D$33:$D$38=K35)*$F$33:$F$38)+SUMPRODUCT(($G$33:$G$38=K35)*$E$33:$E$38))</f>
        <v>0</v>
      </c>
      <c r="P35" s="43" t="n">
        <f aca="false">M35*Übersicht!$G$8+N35*Übersicht!$G$9</f>
        <v>4</v>
      </c>
    </row>
    <row r="36" customFormat="false" ht="15" hidden="false" customHeight="false" outlineLevel="0" collapsed="false">
      <c r="A36" s="44" t="n">
        <v>4</v>
      </c>
      <c r="B36" s="45" t="s">
        <v>103</v>
      </c>
      <c r="C36" s="44" t="s">
        <v>115</v>
      </c>
      <c r="D36" s="46" t="str">
        <f aca="false">K34</f>
        <v>Niklas Busch</v>
      </c>
      <c r="E36" s="27" t="n">
        <v>1</v>
      </c>
      <c r="F36" s="27" t="n">
        <v>2</v>
      </c>
      <c r="G36" s="47" t="str">
        <f aca="false">K35</f>
        <v>Oliver Kraus</v>
      </c>
      <c r="H36" s="48" t="str">
        <f aca="false">IF(E36&gt;F36,D36,IF(F36&gt;E36,G36,""))</f>
        <v>Oliver Kraus</v>
      </c>
      <c r="J36" s="49" t="n">
        <f aca="false">1+SUMPRODUCT(($P$33:$P$36&gt;P36)*1)+SUMPRODUCT(($P$33:$P$36=P36)*($O$33:$O$36&gt;O36)*1)</f>
        <v>4</v>
      </c>
      <c r="K36" s="47" t="str">
        <f aca="false">Teilnehmer!B19</f>
        <v>Paul Schäfer</v>
      </c>
      <c r="L36" s="50" t="n">
        <f aca="false">SUMPRODUCT((($D$33:$D$38=K36)+($G$33:$G$38=K36))*($H$33:$H$38&lt;&gt;""))</f>
        <v>3</v>
      </c>
      <c r="M36" s="50" t="n">
        <f aca="false">COUNTIF($H$33:$H$38,K36)</f>
        <v>0</v>
      </c>
      <c r="N36" s="50" t="n">
        <f aca="false">L36-M36</f>
        <v>3</v>
      </c>
      <c r="O36" s="51" t="n">
        <f aca="false">(SUMPRODUCT(($D$33:$D$38=K36)*$E$33:$E$38)+SUMPRODUCT(($G$33:$G$38=K36)*$F$33:$F$38))-(SUMPRODUCT(($D$33:$D$38=K36)*$F$33:$F$38)+SUMPRODUCT(($G$33:$G$38=K36)*$E$33:$E$38))</f>
        <v>-5</v>
      </c>
      <c r="P36" s="52" t="n">
        <f aca="false">M36*Übersicht!$G$8+N36*Übersicht!$G$9</f>
        <v>0</v>
      </c>
    </row>
    <row r="37" customFormat="false" ht="15" hidden="false" customHeight="false" outlineLevel="0" collapsed="false">
      <c r="A37" s="35" t="n">
        <v>5</v>
      </c>
      <c r="B37" s="36" t="s">
        <v>104</v>
      </c>
      <c r="C37" s="35" t="s">
        <v>115</v>
      </c>
      <c r="D37" s="37" t="str">
        <f aca="false">K34</f>
        <v>Niklas Busch</v>
      </c>
      <c r="E37" s="27" t="n">
        <v>2</v>
      </c>
      <c r="F37" s="27" t="n">
        <v>0</v>
      </c>
      <c r="G37" s="38" t="str">
        <f aca="false">K36</f>
        <v>Paul Schäfer</v>
      </c>
      <c r="H37" s="39" t="str">
        <f aca="false">IF(E37&gt;F37,D37,IF(F37&gt;E37,G37,""))</f>
        <v>Niklas Busch</v>
      </c>
      <c r="J37" s="53" t="s">
        <v>105</v>
      </c>
      <c r="K37" s="53"/>
      <c r="L37" s="53"/>
      <c r="M37" s="53"/>
      <c r="N37" s="53"/>
      <c r="O37" s="53"/>
      <c r="P37" s="53"/>
    </row>
    <row r="38" customFormat="false" ht="15" hidden="false" customHeight="false" outlineLevel="0" collapsed="false">
      <c r="A38" s="44" t="n">
        <v>6</v>
      </c>
      <c r="B38" s="45" t="s">
        <v>106</v>
      </c>
      <c r="C38" s="44" t="s">
        <v>115</v>
      </c>
      <c r="D38" s="46" t="str">
        <f aca="false">K35</f>
        <v>Oliver Kraus</v>
      </c>
      <c r="E38" s="27" t="n">
        <v>2</v>
      </c>
      <c r="F38" s="27" t="n">
        <v>1</v>
      </c>
      <c r="G38" s="47" t="str">
        <f aca="false">K36</f>
        <v>Paul Schäfer</v>
      </c>
      <c r="H38" s="48" t="str">
        <f aca="false">IF(E38&gt;F38,D38,IF(F38&gt;E38,G38,""))</f>
        <v>Oliver Kraus</v>
      </c>
    </row>
  </sheetData>
  <mergeCells count="16">
    <mergeCell ref="A1:H1"/>
    <mergeCell ref="J1:P1"/>
    <mergeCell ref="A2:H2"/>
    <mergeCell ref="J2:P2"/>
    <mergeCell ref="A4:H4"/>
    <mergeCell ref="J4:P4"/>
    <mergeCell ref="J10:P10"/>
    <mergeCell ref="A13:H13"/>
    <mergeCell ref="J13:P13"/>
    <mergeCell ref="J19:P19"/>
    <mergeCell ref="A22:H22"/>
    <mergeCell ref="J22:P22"/>
    <mergeCell ref="J28:P28"/>
    <mergeCell ref="A31:H31"/>
    <mergeCell ref="J31:P31"/>
    <mergeCell ref="J37:P37"/>
  </mergeCells>
  <conditionalFormatting sqref="J6:P9">
    <cfRule type="expression" priority="2" aboveAverage="0" equalAverage="0" bottom="0" percent="0" rank="0" text="" dxfId="0">
      <formula>$J6=1</formula>
    </cfRule>
    <cfRule type="expression" priority="3" aboveAverage="0" equalAverage="0" bottom="0" percent="0" rank="0" text="" dxfId="1">
      <formula>$J6&lt;=2</formula>
    </cfRule>
  </conditionalFormatting>
  <conditionalFormatting sqref="J15:P18">
    <cfRule type="expression" priority="4" aboveAverage="0" equalAverage="0" bottom="0" percent="0" rank="0" text="" dxfId="0">
      <formula>$J15=1</formula>
    </cfRule>
    <cfRule type="expression" priority="5" aboveAverage="0" equalAverage="0" bottom="0" percent="0" rank="0" text="" dxfId="1">
      <formula>$J15&lt;=2</formula>
    </cfRule>
  </conditionalFormatting>
  <conditionalFormatting sqref="J24:P27">
    <cfRule type="expression" priority="6" aboveAverage="0" equalAverage="0" bottom="0" percent="0" rank="0" text="" dxfId="0">
      <formula>$J24=1</formula>
    </cfRule>
    <cfRule type="expression" priority="7" aboveAverage="0" equalAverage="0" bottom="0" percent="0" rank="0" text="" dxfId="1">
      <formula>$J24&lt;=2</formula>
    </cfRule>
  </conditionalFormatting>
  <conditionalFormatting sqref="J33:P36">
    <cfRule type="expression" priority="8" aboveAverage="0" equalAverage="0" bottom="0" percent="0" rank="0" text="" dxfId="0">
      <formula>$J33=1</formula>
    </cfRule>
    <cfRule type="expression" priority="9" aboveAverage="0" equalAverage="0" bottom="0" percent="0" rank="0" text="" dxfId="1">
      <formula>$J33&lt;=2</formula>
    </cfRule>
  </conditionalFormatting>
  <dataValidations count="1">
    <dataValidation allowBlank="true" errorStyle="stop" operator="between" showDropDown="false" showErrorMessage="false" showInputMessage="false" sqref="E6:F11 E15:F20 E24:F29 E33:F38" type="whole">
      <formula1>0</formula1>
      <formula2>9</formula2>
    </dataValidation>
  </dataValidations>
  <printOptions headings="false" gridLines="false" gridLinesSet="true" horizontalCentered="false" verticalCentered="false"/>
  <pageMargins left="0.3" right="0.3" top="0.45" bottom="0.4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6"/>
    <col collapsed="false" customWidth="true" hidden="false" outlineLevel="0" max="4" min="4" style="0" width="4"/>
    <col collapsed="false" customWidth="true" hidden="false" outlineLevel="0" max="5" min="5" style="0" width="22"/>
    <col collapsed="false" customWidth="true" hidden="false" outlineLevel="0" max="6" min="6" style="0" width="6"/>
    <col collapsed="false" customWidth="true" hidden="false" outlineLevel="0" max="7" min="7" style="0" width="4"/>
    <col collapsed="false" customWidth="true" hidden="false" outlineLevel="0" max="8" min="8" style="0" width="22"/>
    <col collapsed="false" customWidth="true" hidden="false" outlineLevel="0" max="9" min="9" style="0" width="6"/>
    <col collapsed="false" customWidth="true" hidden="false" outlineLevel="0" max="10" min="10" style="0" width="4"/>
    <col collapsed="false" customWidth="true" hidden="false" outlineLevel="0" max="11" min="11" style="0" width="24"/>
  </cols>
  <sheetData>
    <row r="1" customFormat="false" ht="33.75" hidden="false" customHeight="true" outlineLevel="0" collapsed="false">
      <c r="A1" s="22" t="s">
        <v>116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customFormat="false" ht="15.75" hidden="false" customHeight="true" outlineLevel="0" collapsed="false">
      <c r="A2" s="30" t="s">
        <v>117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4" customFormat="false" ht="18" hidden="false" customHeight="true" outlineLevel="0" collapsed="false">
      <c r="B4" s="54" t="s">
        <v>118</v>
      </c>
      <c r="C4" s="55" t="s">
        <v>89</v>
      </c>
      <c r="E4" s="54" t="s">
        <v>119</v>
      </c>
      <c r="F4" s="55" t="s">
        <v>89</v>
      </c>
      <c r="H4" s="54" t="s">
        <v>120</v>
      </c>
      <c r="I4" s="55" t="s">
        <v>89</v>
      </c>
      <c r="K4" s="54" t="s">
        <v>22</v>
      </c>
    </row>
    <row r="5" customFormat="false" ht="18" hidden="false" customHeight="true" outlineLevel="0" collapsed="false">
      <c r="B5" s="56" t="str">
        <f aca="false">INDEX(Gruppenphase!$K$6:$K$9,MATCH(1,Gruppenphase!$J$6:$J$9,0))</f>
        <v>Anton Berger</v>
      </c>
      <c r="C5" s="57" t="n">
        <v>3</v>
      </c>
      <c r="D5" s="58"/>
    </row>
    <row r="6" customFormat="false" ht="18" hidden="false" customHeight="true" outlineLevel="0" collapsed="false">
      <c r="B6" s="56" t="str">
        <f aca="false">INDEX(Gruppenphase!$K$15:$K$18,MATCH(2,Gruppenphase!$J$15:$J$18,0))</f>
        <v>Georg Falke</v>
      </c>
      <c r="C6" s="57" t="n">
        <v>1</v>
      </c>
      <c r="D6" s="58"/>
    </row>
    <row r="7" customFormat="false" ht="18" hidden="false" customHeight="true" outlineLevel="0" collapsed="false">
      <c r="E7" s="56" t="str">
        <f aca="false">IF(C5&gt;C6,B5,IF(C6&gt;C5,B6,""))</f>
        <v>Anton Berger</v>
      </c>
      <c r="F7" s="57" t="n">
        <v>3</v>
      </c>
      <c r="G7" s="58"/>
    </row>
    <row r="8" customFormat="false" ht="18" hidden="false" customHeight="true" outlineLevel="0" collapsed="false">
      <c r="E8" s="56" t="str">
        <f aca="false">IF(C9&gt;C10,B9,IF(C10&gt;C9,B10,""))</f>
        <v>Ingo Brandt</v>
      </c>
      <c r="F8" s="57" t="n">
        <v>2</v>
      </c>
      <c r="G8" s="58"/>
    </row>
    <row r="9" customFormat="false" ht="18" hidden="false" customHeight="true" outlineLevel="0" collapsed="false">
      <c r="B9" s="56" t="str">
        <f aca="false">INDEX(Gruppenphase!$K$24:$K$27,MATCH(1,Gruppenphase!$J$24:$J$27,0))</f>
        <v>Ingo Brandt</v>
      </c>
      <c r="C9" s="57" t="n">
        <v>3</v>
      </c>
      <c r="D9" s="58"/>
    </row>
    <row r="10" customFormat="false" ht="18" hidden="false" customHeight="true" outlineLevel="0" collapsed="false">
      <c r="B10" s="56" t="str">
        <f aca="false">INDEX(Gruppenphase!$K$33:$K$36,MATCH(2,Gruppenphase!$J$33:$J$36,0))</f>
        <v>Oliver Kraus</v>
      </c>
      <c r="C10" s="57" t="n">
        <v>2</v>
      </c>
      <c r="D10" s="58"/>
    </row>
    <row r="11" customFormat="false" ht="18" hidden="false" customHeight="true" outlineLevel="0" collapsed="false">
      <c r="H11" s="56" t="str">
        <f aca="false">IF(F7&gt;F8,E7,IF(F8&gt;F7,E8,""))</f>
        <v>Anton Berger</v>
      </c>
      <c r="I11" s="57" t="n">
        <v>3</v>
      </c>
      <c r="J11" s="58"/>
      <c r="K11" s="59" t="str">
        <f aca="false">IF(I11&gt;I12,H11,IF(I12&gt;I11,H12,""))</f>
        <v>Anton Berger</v>
      </c>
    </row>
    <row r="12" customFormat="false" ht="18" hidden="false" customHeight="true" outlineLevel="0" collapsed="false">
      <c r="H12" s="56" t="str">
        <f aca="false">IF(F15&gt;F16,E15,IF(F16&gt;F15,E16,""))</f>
        <v>Erik Lehmann</v>
      </c>
      <c r="I12" s="57" t="n">
        <v>2</v>
      </c>
      <c r="J12" s="58"/>
      <c r="K12" s="59"/>
    </row>
    <row r="13" customFormat="false" ht="18" hidden="false" customHeight="true" outlineLevel="0" collapsed="false">
      <c r="B13" s="56" t="str">
        <f aca="false">INDEX(Gruppenphase!$K$15:$K$18,MATCH(1,Gruppenphase!$J$15:$J$18,0))</f>
        <v>Erik Lehmann</v>
      </c>
      <c r="C13" s="57" t="n">
        <v>3</v>
      </c>
      <c r="D13" s="58"/>
    </row>
    <row r="14" customFormat="false" ht="18" hidden="false" customHeight="true" outlineLevel="0" collapsed="false">
      <c r="B14" s="56" t="str">
        <f aca="false">INDEX(Gruppenphase!$K$6:$K$9,MATCH(2,Gruppenphase!$J$6:$J$9,0))</f>
        <v>Clemens Wolf</v>
      </c>
      <c r="C14" s="57" t="n">
        <v>0</v>
      </c>
      <c r="D14" s="58"/>
    </row>
    <row r="15" customFormat="false" ht="18" hidden="false" customHeight="true" outlineLevel="0" collapsed="false">
      <c r="E15" s="56" t="str">
        <f aca="false">IF(C13&gt;C14,B13,IF(C14&gt;C13,B14,""))</f>
        <v>Erik Lehmann</v>
      </c>
      <c r="F15" s="57" t="n">
        <v>3</v>
      </c>
      <c r="G15" s="58"/>
    </row>
    <row r="16" customFormat="false" ht="18" hidden="false" customHeight="true" outlineLevel="0" collapsed="false">
      <c r="E16" s="56" t="str">
        <f aca="false">IF(C17&gt;C18,B17,IF(C18&gt;C17,B18,""))</f>
        <v>Markus Hahn</v>
      </c>
      <c r="F16" s="57" t="n">
        <v>1</v>
      </c>
      <c r="G16" s="58"/>
    </row>
    <row r="17" customFormat="false" ht="18" hidden="false" customHeight="true" outlineLevel="0" collapsed="false">
      <c r="B17" s="56" t="str">
        <f aca="false">INDEX(Gruppenphase!$K$33:$K$36,MATCH(1,Gruppenphase!$J$33:$J$36,0))</f>
        <v>Markus Hahn</v>
      </c>
      <c r="C17" s="57" t="n">
        <v>3</v>
      </c>
      <c r="D17" s="58"/>
    </row>
    <row r="18" customFormat="false" ht="18" hidden="false" customHeight="true" outlineLevel="0" collapsed="false">
      <c r="B18" s="56" t="str">
        <f aca="false">INDEX(Gruppenphase!$K$24:$K$27,MATCH(2,Gruppenphase!$J$24:$J$27,0))</f>
        <v>Klaus Neumann</v>
      </c>
      <c r="C18" s="57" t="n">
        <v>2</v>
      </c>
      <c r="D18" s="58"/>
    </row>
    <row r="19" customFormat="false" ht="18" hidden="false" customHeight="true" outlineLevel="0" collapsed="false"/>
    <row r="20" customFormat="false" ht="18" hidden="false" customHeight="true" outlineLevel="0" collapsed="false">
      <c r="A20" s="3" t="s">
        <v>121</v>
      </c>
      <c r="B20" s="3"/>
      <c r="C20" s="3"/>
    </row>
    <row r="21" customFormat="false" ht="18" hidden="false" customHeight="true" outlineLevel="0" collapsed="false">
      <c r="B21" s="56" t="str">
        <f aca="false">IF(F7&gt;F8,E8,IF(F8&gt;F7,E7,""))</f>
        <v>Ingo Brandt</v>
      </c>
      <c r="C21" s="57" t="n">
        <v>3</v>
      </c>
      <c r="D21" s="60" t="s">
        <v>122</v>
      </c>
      <c r="E21" s="61" t="str">
        <f aca="false">IF(C21&gt;C22,B21,IF(C22&gt;C21,B22,""))</f>
        <v>Ingo Brandt</v>
      </c>
      <c r="F21" s="62" t="s">
        <v>41</v>
      </c>
    </row>
    <row r="22" customFormat="false" ht="18" hidden="false" customHeight="true" outlineLevel="0" collapsed="false">
      <c r="B22" s="56" t="str">
        <f aca="false">IF(F15&gt;F16,E16,IF(F16&gt;F15,E15,""))</f>
        <v>Markus Hahn</v>
      </c>
      <c r="C22" s="57" t="n">
        <v>1</v>
      </c>
      <c r="E22" s="61"/>
      <c r="F22" s="63"/>
    </row>
  </sheetData>
  <mergeCells count="5">
    <mergeCell ref="A1:K1"/>
    <mergeCell ref="A2:K2"/>
    <mergeCell ref="K11:K12"/>
    <mergeCell ref="A20:C20"/>
    <mergeCell ref="E21:E22"/>
  </mergeCells>
  <conditionalFormatting sqref="B5">
    <cfRule type="expression" priority="2" aboveAverage="0" equalAverage="0" bottom="0" percent="0" rank="0" text="" dxfId="1">
      <formula>$C$5&gt;$C$6</formula>
    </cfRule>
  </conditionalFormatting>
  <conditionalFormatting sqref="B6">
    <cfRule type="expression" priority="3" aboveAverage="0" equalAverage="0" bottom="0" percent="0" rank="0" text="" dxfId="1">
      <formula>$C$6&gt;$C$5</formula>
    </cfRule>
  </conditionalFormatting>
  <conditionalFormatting sqref="B9">
    <cfRule type="expression" priority="4" aboveAverage="0" equalAverage="0" bottom="0" percent="0" rank="0" text="" dxfId="1">
      <formula>$C$9&gt;$C$10</formula>
    </cfRule>
  </conditionalFormatting>
  <conditionalFormatting sqref="B10">
    <cfRule type="expression" priority="5" aboveAverage="0" equalAverage="0" bottom="0" percent="0" rank="0" text="" dxfId="1">
      <formula>$C$10&gt;$C$9</formula>
    </cfRule>
  </conditionalFormatting>
  <conditionalFormatting sqref="B13">
    <cfRule type="expression" priority="6" aboveAverage="0" equalAverage="0" bottom="0" percent="0" rank="0" text="" dxfId="1">
      <formula>$C$13&gt;$C$14</formula>
    </cfRule>
  </conditionalFormatting>
  <conditionalFormatting sqref="B14">
    <cfRule type="expression" priority="7" aboveAverage="0" equalAverage="0" bottom="0" percent="0" rank="0" text="" dxfId="1">
      <formula>$C$14&gt;$C$13</formula>
    </cfRule>
  </conditionalFormatting>
  <conditionalFormatting sqref="B17">
    <cfRule type="expression" priority="8" aboveAverage="0" equalAverage="0" bottom="0" percent="0" rank="0" text="" dxfId="1">
      <formula>$C$17&gt;$C$18</formula>
    </cfRule>
  </conditionalFormatting>
  <conditionalFormatting sqref="B18">
    <cfRule type="expression" priority="9" aboveAverage="0" equalAverage="0" bottom="0" percent="0" rank="0" text="" dxfId="1">
      <formula>$C$18&gt;$C$17</formula>
    </cfRule>
  </conditionalFormatting>
  <conditionalFormatting sqref="E7">
    <cfRule type="expression" priority="10" aboveAverage="0" equalAverage="0" bottom="0" percent="0" rank="0" text="" dxfId="1">
      <formula>$F$7&gt;$F$8</formula>
    </cfRule>
  </conditionalFormatting>
  <conditionalFormatting sqref="E8">
    <cfRule type="expression" priority="11" aboveAverage="0" equalAverage="0" bottom="0" percent="0" rank="0" text="" dxfId="1">
      <formula>$F$8&gt;$F$7</formula>
    </cfRule>
  </conditionalFormatting>
  <conditionalFormatting sqref="E15">
    <cfRule type="expression" priority="12" aboveAverage="0" equalAverage="0" bottom="0" percent="0" rank="0" text="" dxfId="1">
      <formula>$F$15&gt;$F$16</formula>
    </cfRule>
  </conditionalFormatting>
  <conditionalFormatting sqref="E16">
    <cfRule type="expression" priority="13" aboveAverage="0" equalAverage="0" bottom="0" percent="0" rank="0" text="" dxfId="1">
      <formula>$F$16&gt;$F$15</formula>
    </cfRule>
  </conditionalFormatting>
  <conditionalFormatting sqref="H11">
    <cfRule type="expression" priority="14" aboveAverage="0" equalAverage="0" bottom="0" percent="0" rank="0" text="" dxfId="1">
      <formula>$I$11&gt;$I$12</formula>
    </cfRule>
  </conditionalFormatting>
  <conditionalFormatting sqref="H12">
    <cfRule type="expression" priority="15" aboveAverage="0" equalAverage="0" bottom="0" percent="0" rank="0" text="" dxfId="1">
      <formula>$I$12&gt;$I$11</formula>
    </cfRule>
  </conditionalFormatting>
  <conditionalFormatting sqref="B21">
    <cfRule type="expression" priority="16" aboveAverage="0" equalAverage="0" bottom="0" percent="0" rank="0" text="" dxfId="1">
      <formula>$C$21&gt;$C$22</formula>
    </cfRule>
  </conditionalFormatting>
  <conditionalFormatting sqref="B22">
    <cfRule type="expression" priority="17" aboveAverage="0" equalAverage="0" bottom="0" percent="0" rank="0" text="" dxfId="1">
      <formula>$C$22&gt;$C$21</formula>
    </cfRule>
  </conditionalFormatting>
  <dataValidations count="1">
    <dataValidation allowBlank="true" errorStyle="stop" operator="between" showDropDown="false" showErrorMessage="false" showInputMessage="false" sqref="C5:C6 F7:F8 C9:C10 I11:I12 C13:C14 F15:F16 C17:C18 C21:C22" type="whole">
      <formula1>0</formula1>
      <formula2>9</formula2>
    </dataValidation>
  </dataValidations>
  <printOptions headings="false" gridLines="false" gridLinesSet="true" horizontalCentered="false" verticalCentered="false"/>
  <pageMargins left="0.3" right="0.3" top="0.45" bottom="0.4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2026-08-12T06:17:02Z</dcterms:created>
  <dc:creator>Vorlage</dc:creator>
  <dc:description/>
  <dc:language>en-US</dc:language>
  <cp:lastModifiedBy/>
  <dcterms:modified xsi:type="dcterms:W3CDTF">2026-08-12T06:17:02Z</dcterms:modified>
  <cp:revision>0</cp:revision>
  <dc:subject/>
  <dc:title>Dartturnier – Spielplan &amp; Verwaltung (Vorlage)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