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AD47C891-C3B2-4878-AE06-0E647C6F7260}" xr6:coauthVersionLast="47" xr6:coauthVersionMax="47" xr10:uidLastSave="{00000000-0000-0000-0000-000000000000}"/>
  <bookViews>
    <workbookView xWindow="690" yWindow="690" windowWidth="25500" windowHeight="13500" tabRatio="500" activeTab="1" xr2:uid="{00000000-000D-0000-FFFF-FFFF00000000}"/>
  </bookViews>
  <sheets>
    <sheet name="Stammdaten" sheetId="1" r:id="rId1"/>
    <sheet name="Bautagebuch" sheetId="2" r:id="rId2"/>
    <sheet name="Auswertung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9" i="3" l="1"/>
  <c r="C38" i="3"/>
  <c r="C37" i="3"/>
  <c r="C36" i="3"/>
  <c r="C35" i="3"/>
  <c r="C34" i="3"/>
  <c r="C31" i="3"/>
  <c r="D31" i="3" s="1"/>
  <c r="C30" i="3"/>
  <c r="D30" i="3" s="1"/>
  <c r="C29" i="3"/>
  <c r="D29" i="3" s="1"/>
  <c r="C28" i="3"/>
  <c r="D28" i="3" s="1"/>
  <c r="C27" i="3"/>
  <c r="D27" i="3" s="1"/>
  <c r="C26" i="3"/>
  <c r="D26" i="3" s="1"/>
  <c r="C25" i="3"/>
  <c r="D25" i="3" s="1"/>
  <c r="C24" i="3"/>
  <c r="D24" i="3" s="1"/>
  <c r="D23" i="3"/>
  <c r="C23" i="3"/>
  <c r="C19" i="3"/>
  <c r="C18" i="3"/>
  <c r="C17" i="3"/>
  <c r="C16" i="3"/>
  <c r="C15" i="3"/>
  <c r="C12" i="3"/>
  <c r="C11" i="3"/>
  <c r="C10" i="3"/>
  <c r="C9" i="3"/>
  <c r="C8" i="3"/>
  <c r="C7" i="3"/>
  <c r="C6" i="3"/>
  <c r="C28" i="1"/>
  <c r="M60" i="2"/>
  <c r="G60" i="2"/>
  <c r="F60" i="2"/>
  <c r="M6" i="2"/>
  <c r="K6" i="2"/>
  <c r="I6" i="2"/>
  <c r="G6" i="2"/>
  <c r="E6" i="2"/>
  <c r="C6" i="2"/>
</calcChain>
</file>

<file path=xl/sharedStrings.xml><?xml version="1.0" encoding="utf-8"?>
<sst xmlns="http://schemas.openxmlformats.org/spreadsheetml/2006/main" count="348" uniqueCount="242">
  <si>
    <t>BAUTAGEBUCH  2026  ·  PROJEKTSTAMMDATEN</t>
  </si>
  <si>
    <t>Projektbezug · Beteiligte · Laufzeit · Subunternehmer  ·  Einmalig ausfüllen – alle Blätter referenzieren diese Daten</t>
  </si>
  <si>
    <t xml:space="preserve">  PROJEKTBEZUG</t>
  </si>
  <si>
    <t>Bauvorhaben / Projektname:</t>
  </si>
  <si>
    <t>Neubau Büro- und Lagergebäude</t>
  </si>
  <si>
    <t>Projektnummer:</t>
  </si>
  <si>
    <t>2026-HB-017</t>
  </si>
  <si>
    <t>Bauabschnitt / Los:</t>
  </si>
  <si>
    <t>Los 1 – Rohbau &amp; Keller</t>
  </si>
  <si>
    <t>Projektadresse:</t>
  </si>
  <si>
    <t>Gewerbepark Ost, Feldstraße 22, 30163 Hannover</t>
  </si>
  <si>
    <t>Genehmigungsnummer:</t>
  </si>
  <si>
    <t>BauG-2026-0441</t>
  </si>
  <si>
    <t>VOB-Vertrag:</t>
  </si>
  <si>
    <t>VOB/B gilt als vereinbart</t>
  </si>
  <si>
    <t xml:space="preserve">  PROJEKTBETEILIGTE</t>
  </si>
  <si>
    <t>Auftraggeber / Bauherr:</t>
  </si>
  <si>
    <t>Rheinland Immobilien GmbH</t>
  </si>
  <si>
    <t>Bauleiter (verantwortlich):</t>
  </si>
  <si>
    <t>Dipl.-Ing. Werner Kessler</t>
  </si>
  <si>
    <t>Telefon Bauleiter:</t>
  </si>
  <si>
    <t>+49 511 8800-120</t>
  </si>
  <si>
    <t>Auftragnehmer / Betrieb:</t>
  </si>
  <si>
    <t>Nordwest Bau GmbH &amp; Co. KG</t>
  </si>
  <si>
    <t>Polier / Vorarbeiter:</t>
  </si>
  <si>
    <t>Heinrich Brandtner</t>
  </si>
  <si>
    <t>Sicherheitsbeauftragter:</t>
  </si>
  <si>
    <t>Sigrid Wolff</t>
  </si>
  <si>
    <t>Architekturbüro:</t>
  </si>
  <si>
    <t>Planwerk Architekten, Hannover</t>
  </si>
  <si>
    <t>Statiker / Tragwerk:</t>
  </si>
  <si>
    <t>Ingenieurgruppe Nordost GbR</t>
  </si>
  <si>
    <t xml:space="preserve">  PROJEKTLAUFZEIT</t>
  </si>
  <si>
    <t>Baubeginn (geplant):</t>
  </si>
  <si>
    <t>02.03.2026</t>
  </si>
  <si>
    <t>Bauende (geplant):</t>
  </si>
  <si>
    <t>28.11.2026</t>
  </si>
  <si>
    <t>Vertragsnummer:</t>
  </si>
  <si>
    <t>V-2026-NWB-017</t>
  </si>
  <si>
    <t>Planübergabe an AG bis:</t>
  </si>
  <si>
    <t>14.12.2026</t>
  </si>
  <si>
    <t>Projektdauer (Tage, berechnet):</t>
  </si>
  <si>
    <t xml:space="preserve">  BETEILIGTE FIRMEN / SUBUNTERNEHMER</t>
  </si>
  <si>
    <t>Firma</t>
  </si>
  <si>
    <t>Gewerk</t>
  </si>
  <si>
    <t>Ansprechpartner</t>
  </si>
  <si>
    <t>Telefon</t>
  </si>
  <si>
    <t>Elektro Bertram GmbH</t>
  </si>
  <si>
    <t>Elektroinstallation</t>
  </si>
  <si>
    <t>Klaus Bertram</t>
  </si>
  <si>
    <t>+49 511 9001-10</t>
  </si>
  <si>
    <t>Sanitär &amp; Heizung Nord</t>
  </si>
  <si>
    <t>Sanitär / HLS</t>
  </si>
  <si>
    <t>Anja Niebuhr</t>
  </si>
  <si>
    <t>+49 511 7200-55</t>
  </si>
  <si>
    <t>Gerüstbau Stahl &amp; Co.</t>
  </si>
  <si>
    <t>Gerüstbau</t>
  </si>
  <si>
    <t>Frank Stahl</t>
  </si>
  <si>
    <t>+49 511 6600-80</t>
  </si>
  <si>
    <t>Fensterbau Lux AG</t>
  </si>
  <si>
    <t>Fenster / Verglasung</t>
  </si>
  <si>
    <t>Petra Lux</t>
  </si>
  <si>
    <t>+49 511 5400-30</t>
  </si>
  <si>
    <t>Kran &amp; Hebetechnik GbR</t>
  </si>
  <si>
    <t>Kraneinsatz</t>
  </si>
  <si>
    <t>Bernd Ostwald</t>
  </si>
  <si>
    <t>+49 511 3300-01</t>
  </si>
  <si>
    <t>Estrich Meister KG</t>
  </si>
  <si>
    <t>Estrich / Boden</t>
  </si>
  <si>
    <t>Horst Meister</t>
  </si>
  <si>
    <t>+49 511 2200-77</t>
  </si>
  <si>
    <t>Projekt: Neubau Büro- und Lagergebäude  ·  ProjNr.: 2026-HB-017  ·  Bauleiter: Dipl.-Ing. Werner Kessler  ·  VOB/B vereinbart</t>
  </si>
  <si>
    <t>Nr.</t>
  </si>
  <si>
    <t>Datum *</t>
  </si>
  <si>
    <t>KW</t>
  </si>
  <si>
    <t>Wetter *</t>
  </si>
  <si>
    <t>Temp.
(°C)</t>
  </si>
  <si>
    <t>Std.
Arbeit</t>
  </si>
  <si>
    <t>MA
intern *</t>
  </si>
  <si>
    <t>Subunternehmer / Firmen</t>
  </si>
  <si>
    <t>Ausgeführte Arbeiten *</t>
  </si>
  <si>
    <t>Geräte / Maschinen</t>
  </si>
  <si>
    <t>Material / Lieferung</t>
  </si>
  <si>
    <t>Behinderungen / Mängel *</t>
  </si>
  <si>
    <t>Status *</t>
  </si>
  <si>
    <t>Foto / Nachweis</t>
  </si>
  <si>
    <t>Erstellt von *</t>
  </si>
  <si>
    <t>Schnellauswertung:</t>
  </si>
  <si>
    <t>10</t>
  </si>
  <si>
    <t>bewölkt</t>
  </si>
  <si>
    <t>Elektro Bertram, 2 Pers.</t>
  </si>
  <si>
    <t>Einrichtung Baustelle: Bauzaun, Container, Baustellenschild aufgestellt; erste Erdarbeiten Baugrube begonnen</t>
  </si>
  <si>
    <t>Bagger Cat 308, Rüttelplatte</t>
  </si>
  <si>
    <t>Bauzaunelemente (80 Stk.), Bürocontainer angeliefert</t>
  </si>
  <si>
    <t>—</t>
  </si>
  <si>
    <t>normal</t>
  </si>
  <si>
    <t>\\Server\Bau\2026-03-02\</t>
  </si>
  <si>
    <t>W. Kessler</t>
  </si>
  <si>
    <t>03.03.2026</t>
  </si>
  <si>
    <t>Regen</t>
  </si>
  <si>
    <t>Kran &amp; Hebetechnik, 1 Kranführer</t>
  </si>
  <si>
    <t>Aushub Baugrube Achse A–D fortgesetzt; Sohle auf -2,80 m fertig</t>
  </si>
  <si>
    <t>Bagger Cat 308, Muldenkipper (2)</t>
  </si>
  <si>
    <t>Abtransport Erdreich 3 Fuhren à 12 t</t>
  </si>
  <si>
    <t>Regen am Nachmittag – Aushub um 90 Min. verzögert</t>
  </si>
  <si>
    <t>behindert</t>
  </si>
  <si>
    <t>\\Server\Bau\2026-03-03\</t>
  </si>
  <si>
    <t>H. Brandtner</t>
  </si>
  <si>
    <t>04.03.2026</t>
  </si>
  <si>
    <t>sonnig</t>
  </si>
  <si>
    <t>Sauberkeitsschicht Beton C8/10 eingebaut; Schalung Bodenplatte begonnen (Achse A–B)</t>
  </si>
  <si>
    <t>Glättmaschine, Rüttelstab (2)</t>
  </si>
  <si>
    <t>Beton C8/10 lieferpünktlich (18 m³)</t>
  </si>
  <si>
    <t>\\Server\Bau\2026-03-04\</t>
  </si>
  <si>
    <t>05.03.2026</t>
  </si>
  <si>
    <t>Stahl &amp; Co. Gerüstbau, 4 Pers.</t>
  </si>
  <si>
    <t>Schalung Bodenplatte komplett; Bewehrung EG-Sohle eingebracht; Erstprüfung Statiker</t>
  </si>
  <si>
    <t>Bewehrungsbieger, Kran</t>
  </si>
  <si>
    <t>Bewehrungsstahl BSt 500 (4,5 t) – Lieferung pünktlich</t>
  </si>
  <si>
    <t>\\Server\Bau\2026-03-05\</t>
  </si>
  <si>
    <t>06.03.2026</t>
  </si>
  <si>
    <t>Frost</t>
  </si>
  <si>
    <t>Baustelle eingestellt – Frostschutzmaßnahmen aktiviert (Abdeckfolie Bodenplatte)</t>
  </si>
  <si>
    <t>Frost unter -3 °C; Betonage nicht möglich (VOB/B §6 Abs. 2)</t>
  </si>
  <si>
    <t>unterbrochen</t>
  </si>
  <si>
    <t>09.03.2026</t>
  </si>
  <si>
    <t>11</t>
  </si>
  <si>
    <t>Betonage Bodenplatte EG (2 Abschnitte); Beton C25/30 XC2; Nachbehandlung eingeleitet</t>
  </si>
  <si>
    <t>Betonpumpe, Rüttelstab (3), Glättmaschine</t>
  </si>
  <si>
    <t>Beton C25/30 gesamt 62 m³ (4 Lieferungen)</t>
  </si>
  <si>
    <t>Betonpumpe um 45 Min. verspätet; Betrieb trotzdem plangemäß</t>
  </si>
  <si>
    <t>\\Server\Bau\2026-03-09\</t>
  </si>
  <si>
    <t>10.03.2026</t>
  </si>
  <si>
    <t>Wartezeit – Bodenplatte aushärten; Vorarbeiten Kellerwände: Schalpläne geprüft</t>
  </si>
  <si>
    <t>Schalungsträger (100 Stk.) angeliefert</t>
  </si>
  <si>
    <t>Stillstand Betonage – planmäßige Aushärtezeit</t>
  </si>
  <si>
    <t>11.03.2026</t>
  </si>
  <si>
    <t>Innenschalung Kellerwände Achse A–C errichtet; Bewehrung Kellerwand Achse A eingebracht</t>
  </si>
  <si>
    <t>Kran Liebherr 35K, Bewehrungsbieger</t>
  </si>
  <si>
    <t>\\Server\Bau\2026-03-11\</t>
  </si>
  <si>
    <t>12.03.2026</t>
  </si>
  <si>
    <t>Außenschalung Kellerwände komplett; Bewehrung Achse B–D eingebracht; Prüfung Statiker bestanden</t>
  </si>
  <si>
    <t>Kran Liebherr 35K</t>
  </si>
  <si>
    <t>Schalöl (50 l), Abstandhalter (500 Stk.)</t>
  </si>
  <si>
    <t>\\Server\Bau\2026-03-12\</t>
  </si>
  <si>
    <t>13.03.2026</t>
  </si>
  <si>
    <t>Betonage Kellerwände Achse A–C: Beton C25/30 XC2; Rüttelprotokoll geführt</t>
  </si>
  <si>
    <t>Betonpumpe, Rüttelstab (4)</t>
  </si>
  <si>
    <t>Beton C25/30 gesamt 28 m³ (2 Lieferungen pünktlich)</t>
  </si>
  <si>
    <t>Regen – Abdeckmaßnahmen erforderlich; kein Betriebsausfall</t>
  </si>
  <si>
    <t>\\Server\Bau\2026-03-13\</t>
  </si>
  <si>
    <t>16.03.2026</t>
  </si>
  <si>
    <t>12</t>
  </si>
  <si>
    <t>Elektro Bertram, 3 Pers.</t>
  </si>
  <si>
    <t>Kellerwände Achse D–F betoniert; Elektroleerrohre Keller eingebaut; Durchbrüche markiert</t>
  </si>
  <si>
    <t>Betonpumpe, Bohrmaschine</t>
  </si>
  <si>
    <t>Leerrohre DN50 (120 m), Abzweigdosen (25 Stk.)</t>
  </si>
  <si>
    <t>\\Server\Bau\2026-03-16\</t>
  </si>
  <si>
    <t>17.03.2026</t>
  </si>
  <si>
    <t>Sanitär &amp; Heizung Nord, 2 Pers.</t>
  </si>
  <si>
    <t>Schalung Kellerdecke EG aufgebaut Achse A–C; Bewehrung teilweise verlegt; Leitungsführung HLS koordiniert</t>
  </si>
  <si>
    <t>Kran Liebherr 35K, Schalwagen</t>
  </si>
  <si>
    <t>Deckenschalung (40 m²), Bewehrungsmatte Q335A</t>
  </si>
  <si>
    <t>\\Server\Bau\2026-03-17\</t>
  </si>
  <si>
    <t>18.03.2026</t>
  </si>
  <si>
    <t>Bewehrung Kellerdecke komplett; HLS-Durchführungen eingebaut; Abnahme durch Bauleiter</t>
  </si>
  <si>
    <t>Bewehrungsstahl BSt 500 (2,1 t)</t>
  </si>
  <si>
    <t>Lieferung Bewehrung 2 Std. verspätet – Arbeitsende 1 Std. später</t>
  </si>
  <si>
    <t>\\Server\Bau\2026-03-18\</t>
  </si>
  <si>
    <t>19.03.2026</t>
  </si>
  <si>
    <t>Betonage Kellerdecke EG komplett (Achse A–F): 48 m³ C30/37; Nachbehandlung eingeleitet</t>
  </si>
  <si>
    <t>Betonpumpe (groß), Rüttelstab (4), Glättmaschine</t>
  </si>
  <si>
    <t>Beton C30/37 gesamt 48 m³ (4 Fuhren pünktlich)</t>
  </si>
  <si>
    <t>\\Server\Bau\2026-03-19\</t>
  </si>
  <si>
    <t>20.03.2026</t>
  </si>
  <si>
    <t>Ausschalarbeiten Kellerwände Achse A–C begonnen; Sichtbetonoberfläche kontrolliert</t>
  </si>
  <si>
    <t>Starkregen ab 10:00 – Außenarbeiten eingestellt; Innenarbeiten fortgesetzt</t>
  </si>
  <si>
    <t>\\Server\Bau\2026-03-20\</t>
  </si>
  <si>
    <t>23.03.2026</t>
  </si>
  <si>
    <t>13</t>
  </si>
  <si>
    <t>Erdgeschoss-Schalung Außenwände Achse A–B aufgebaut; Gerüst Ostseite montiert</t>
  </si>
  <si>
    <t>Kran Liebherr 35K, Gerüstaufzug</t>
  </si>
  <si>
    <t>Gerüstelemente (60 m²), Schutznetze</t>
  </si>
  <si>
    <t>\\Server\Bau\2026-03-23\</t>
  </si>
  <si>
    <t>24.03.2026</t>
  </si>
  <si>
    <t>Bewehrung EG-Außenwände Achse A–D eingebracht; Prüfung Statiker: freigegeben</t>
  </si>
  <si>
    <t>Bewehrungsstahl BSt 500 (3,2 t) pünktlich</t>
  </si>
  <si>
    <t>\\Server\Bau\2026-03-24\</t>
  </si>
  <si>
    <t>25.03.2026</t>
  </si>
  <si>
    <t>Wind</t>
  </si>
  <si>
    <t>Betonage EG-Außenwände Achse A–B: 34 m³ C25/30; Schalungsarbeiten Achse C–D weiter</t>
  </si>
  <si>
    <t>Betonpumpe, Rüttelstab (3)</t>
  </si>
  <si>
    <t>Beton C25/30 gesamt 34 m³ (3 Fuhren)</t>
  </si>
  <si>
    <t>Starker Wind – Kran ab 14:30 abgestellt (Windstärke &gt;7 Bft.)</t>
  </si>
  <si>
    <t>\\Server\Bau\2026-03-25\</t>
  </si>
  <si>
    <t>26.03.2026</t>
  </si>
  <si>
    <t>Fensterbau Lux, 2 Pers.</t>
  </si>
  <si>
    <t>Betonage EG-Außenwände Achse C–F abgeschlossen; Fensterstürze eingemessen</t>
  </si>
  <si>
    <t>Betonpumpe, Kran Liebherr 35K</t>
  </si>
  <si>
    <t>Beton C25/30 38 m³; Fensterzargen EG (12 Stk.)</t>
  </si>
  <si>
    <t>\\Server\Bau\2026-03-26\</t>
  </si>
  <si>
    <t>27.03.2026</t>
  </si>
  <si>
    <t>Fensterbau Lux, 2 Pers.; Elektro Bertram, 3 Pers.</t>
  </si>
  <si>
    <t>Ausschalung EG-Wände begonnen; Elektroinstallation Leerrohre EG eingebaut; Zwischenabnahme Bauleiter + AG</t>
  </si>
  <si>
    <t>Leerrohre DN63 (200 m), Abzweigdosen</t>
  </si>
  <si>
    <t>Abnahmeprotokoll erstellt; kleinere Mängelrüge Beton Achse C (Lunkerstelle) – Nacharbeiten geplant</t>
  </si>
  <si>
    <t>\\Server\Bau\2026-03-27\</t>
  </si>
  <si>
    <t xml:space="preserve">  SUMME / AUSWERTUNG</t>
  </si>
  <si>
    <t>ℹ  Pflichtfelder (*): Datum, Wetter, MA intern, Ausgeführte Arbeiten, Behinderungen/Mängel, Status, Erstellt von  │  Status: normal · behindert · unterbrochen · kritisch  │  Foto-Spalte: Netzwerkpfad oder Cloud-Link – keine Bilder direkt einfügen (Dateigröße!)  │  Einträge möglichst täglich und noch am selben Tag vornehmen (VOB-Beweissicherung)</t>
  </si>
  <si>
    <t>AUSWERTUNG  ·  BAUTAGEBUCH-ANALYSE  2026</t>
  </si>
  <si>
    <t>Automatische Auswertung  ·  Basierend auf Bautagebuch-Einträgen  ·  Formeln lesen Zeilen 7–59</t>
  </si>
  <si>
    <t xml:space="preserve">  PROJEKTÜBERBLICK</t>
  </si>
  <si>
    <t>Erfasste Bautage gesamt</t>
  </si>
  <si>
    <t>Davon: Normale Arbeitstage</t>
  </si>
  <si>
    <t>Davon: Behinderte Tage</t>
  </si>
  <si>
    <t>Davon: Unterbrochene Tage</t>
  </si>
  <si>
    <t>Davon: Kritische Tage</t>
  </si>
  <si>
    <t>Ruhetage / Feiertage</t>
  </si>
  <si>
    <t>Anteil Störungstage (%)</t>
  </si>
  <si>
    <t xml:space="preserve">  PERSONALAUSWERTUNG</t>
  </si>
  <si>
    <t>Mitarbeiter-Tage gesamt (intern)</t>
  </si>
  <si>
    <t>Gesamte Arbeitsstunden</t>
  </si>
  <si>
    <t>Max. Mitarbeiter an einem Tag</t>
  </si>
  <si>
    <t>Ø Mitarbeiter pro Bautag</t>
  </si>
  <si>
    <t>Ø Stunden pro Bautag</t>
  </si>
  <si>
    <t xml:space="preserve">  WETTERAUSWERTUNG</t>
  </si>
  <si>
    <t>Wetterlage</t>
  </si>
  <si>
    <t>Anzahl Tage</t>
  </si>
  <si>
    <t>Anteil (%)</t>
  </si>
  <si>
    <t>Starkregen</t>
  </si>
  <si>
    <t>Schnee</t>
  </si>
  <si>
    <t>Nebel</t>
  </si>
  <si>
    <t>wechselhaft</t>
  </si>
  <si>
    <t xml:space="preserve">  BEHINDERUNGEN &amp; MÄNGEL</t>
  </si>
  <si>
    <t>Tage mit Behinderungstext (nicht leer &amp; nicht '—')</t>
  </si>
  <si>
    <t>Tage mit Status 'behindert'</t>
  </si>
  <si>
    <t>Tage mit Status 'unterbrochen'</t>
  </si>
  <si>
    <t>Tage mit Status 'kritisch'</t>
  </si>
  <si>
    <t>Ausfalltage Wetter (Frost + Schnee)</t>
  </si>
  <si>
    <t>Ausfalltage Regen (Regen + Starkregen)</t>
  </si>
  <si>
    <t>ℹ  Alle Formeln lesen automatisch die Zeilen 7–59 des Blatts 'Bautagebuch'.  Neue Eintragszeilen werden sofort berücksichtigt.  │  Für weitere Monate: Zeilen im Bautagebuch ergänzen und ggf. Formelbereich anpassen (7:XXX).  │  Status-Farbampel: grün = normal · amber = behindert · rot = unterbrochen/kritisch</t>
  </si>
  <si>
    <t xml:space="preserve">BAUTAGEBUCH  ·  TÄGLICHE BAUDOKUMENTATION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</si>
</sst>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25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i/>
      <sz val="9"/>
      <color rgb="FFFFFFFF"/>
      <name val="Calibri"/>
      <charset val="1"/>
    </font>
    <font>
      <b/>
      <sz val="9"/>
      <color rgb="FFD4A853"/>
      <name val="Calibri"/>
      <charset val="1"/>
    </font>
    <font>
      <b/>
      <sz val="8"/>
      <color rgb="FFC0392B"/>
      <name val="Calibri"/>
      <charset val="1"/>
    </font>
    <font>
      <sz val="10"/>
      <color rgb="FF2B2D42"/>
      <name val="Calibri"/>
      <charset val="1"/>
    </font>
    <font>
      <b/>
      <sz val="10"/>
      <color rgb="FFC0392B"/>
      <name val="Calibri"/>
      <charset val="1"/>
    </font>
    <font>
      <b/>
      <sz val="9"/>
      <color rgb="FFFFFFFF"/>
      <name val="Calibri"/>
      <charset val="1"/>
    </font>
    <font>
      <b/>
      <sz val="8"/>
      <color rgb="FF2B2D42"/>
      <name val="Calibri"/>
      <charset val="1"/>
    </font>
    <font>
      <sz val="8"/>
      <color rgb="FF888888"/>
      <name val="Calibri"/>
      <charset val="1"/>
    </font>
    <font>
      <b/>
      <sz val="9"/>
      <color rgb="FF2B2D42"/>
      <name val="Calibri"/>
      <charset val="1"/>
    </font>
    <font>
      <sz val="9"/>
      <color rgb="FF888888"/>
      <name val="Calibri"/>
      <charset val="1"/>
    </font>
    <font>
      <sz val="9"/>
      <color rgb="FF2B2D42"/>
      <name val="Calibri"/>
      <charset val="1"/>
    </font>
    <font>
      <b/>
      <sz val="9"/>
      <color rgb="FFC0392B"/>
      <name val="Calibri"/>
      <charset val="1"/>
    </font>
    <font>
      <i/>
      <sz val="9"/>
      <color rgb="FF444444"/>
      <name val="Calibri"/>
      <charset val="1"/>
    </font>
    <font>
      <i/>
      <sz val="9"/>
      <color rgb="FF555555"/>
      <name val="Calibri"/>
      <charset val="1"/>
    </font>
    <font>
      <i/>
      <sz val="9"/>
      <color rgb="FF777777"/>
      <name val="Calibri"/>
      <charset val="1"/>
    </font>
    <font>
      <i/>
      <sz val="9"/>
      <color rgb="FF0050A0"/>
      <name val="Calibri"/>
      <charset val="1"/>
    </font>
    <font>
      <sz val="9"/>
      <color rgb="FFC0392B"/>
      <name val="Calibri"/>
      <charset val="1"/>
    </font>
    <font>
      <sz val="9"/>
      <color rgb="FF777777"/>
      <name val="Calibri"/>
      <charset val="1"/>
    </font>
    <font>
      <b/>
      <sz val="10"/>
      <color rgb="FFFFFFFF"/>
      <name val="Calibri"/>
      <charset val="1"/>
    </font>
    <font>
      <i/>
      <sz val="8"/>
      <color rgb="FF555555"/>
      <name val="Calibri"/>
      <charset val="1"/>
    </font>
    <font>
      <b/>
      <sz val="18"/>
      <color rgb="FFFFFFFF"/>
      <name val="Calibri"/>
      <charset val="1"/>
    </font>
    <font>
      <b/>
      <sz val="11"/>
      <color rgb="FFC0392B"/>
      <name val="Calibri"/>
      <charset val="1"/>
    </font>
    <font>
      <b/>
      <sz val="10"/>
      <color rgb="FF2B2D42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2B2D42"/>
        <bgColor rgb="FF3D3D5C"/>
      </patternFill>
    </fill>
    <fill>
      <patternFill patternType="solid">
        <fgColor rgb="FFC0392B"/>
        <bgColor rgb="FF922B21"/>
      </patternFill>
    </fill>
    <fill>
      <patternFill patternType="solid">
        <fgColor rgb="FF3D3D5C"/>
        <bgColor rgb="FF444444"/>
      </patternFill>
    </fill>
    <fill>
      <patternFill patternType="solid">
        <fgColor rgb="FFE8DDD0"/>
        <bgColor rgb="FFEDE8DE"/>
      </patternFill>
    </fill>
    <fill>
      <patternFill patternType="solid">
        <fgColor rgb="FFF5F0E8"/>
        <bgColor rgb="FFF5F5F5"/>
      </patternFill>
    </fill>
    <fill>
      <patternFill patternType="solid">
        <fgColor rgb="FFEDE8DE"/>
        <bgColor rgb="FFF5F0E8"/>
      </patternFill>
    </fill>
    <fill>
      <patternFill patternType="solid">
        <fgColor rgb="FFFFFEF5"/>
        <bgColor rgb="FFFFFFFF"/>
      </patternFill>
    </fill>
  </fills>
  <borders count="10">
    <border>
      <left/>
      <right/>
      <top/>
      <bottom/>
      <diagonal/>
    </border>
    <border>
      <left style="thick">
        <color rgb="FFC0392B"/>
      </left>
      <right/>
      <top/>
      <bottom/>
      <diagonal/>
    </border>
    <border>
      <left style="thick">
        <color rgb="FFC0392B"/>
      </left>
      <right/>
      <top/>
      <bottom style="medium">
        <color rgb="FFD4A853"/>
      </bottom>
      <diagonal/>
    </border>
    <border>
      <left/>
      <right/>
      <top/>
      <bottom style="thin">
        <color rgb="FFC0392B"/>
      </bottom>
      <diagonal/>
    </border>
    <border>
      <left style="thin">
        <color rgb="FFC8BFB0"/>
      </left>
      <right style="thin">
        <color rgb="FFC8BFB0"/>
      </right>
      <top style="thin">
        <color rgb="FFC8BFB0"/>
      </top>
      <bottom style="thin">
        <color rgb="FFC8BFB0"/>
      </bottom>
      <diagonal/>
    </border>
    <border>
      <left style="thin">
        <color rgb="FFC8BFB0"/>
      </left>
      <right style="thin">
        <color rgb="FFC8BFB0"/>
      </right>
      <top style="medium">
        <color rgb="FF2B2D42"/>
      </top>
      <bottom style="medium">
        <color rgb="FFD4A853"/>
      </bottom>
      <diagonal/>
    </border>
    <border>
      <left/>
      <right/>
      <top/>
      <bottom style="thin">
        <color rgb="FFC8BFB0"/>
      </bottom>
      <diagonal/>
    </border>
    <border>
      <left/>
      <right style="thin">
        <color rgb="FFC8BFB0"/>
      </right>
      <top style="thin">
        <color rgb="FFC8BFB0"/>
      </top>
      <bottom style="thin">
        <color rgb="FFC8BFB0"/>
      </bottom>
      <diagonal/>
    </border>
    <border>
      <left style="medium">
        <color rgb="FF2B2D42"/>
      </left>
      <right style="medium">
        <color rgb="FF2B2D42"/>
      </right>
      <top style="medium">
        <color rgb="FF2B2D42"/>
      </top>
      <bottom style="medium">
        <color rgb="FF2B2D42"/>
      </bottom>
      <diagonal/>
    </border>
    <border>
      <left/>
      <right/>
      <top style="thin">
        <color rgb="FFC8BFB0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/>
    <xf numFmtId="0" fontId="22" fillId="2" borderId="1" xfId="0" applyFont="1" applyFill="1" applyBorder="1" applyAlignment="1">
      <alignment horizontal="left" vertical="center" indent="2"/>
    </xf>
    <xf numFmtId="0" fontId="5" fillId="5" borderId="3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21" fillId="7" borderId="9" xfId="0" applyFont="1" applyFill="1" applyBorder="1" applyAlignment="1">
      <alignment horizontal="left" vertical="center" wrapText="1" indent="1"/>
    </xf>
    <xf numFmtId="0" fontId="4" fillId="7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2"/>
    </xf>
    <xf numFmtId="0" fontId="1" fillId="2" borderId="1" xfId="0" applyFont="1" applyFill="1" applyBorder="1" applyAlignment="1">
      <alignment horizontal="left" vertical="center" indent="2"/>
    </xf>
    <xf numFmtId="0" fontId="4" fillId="0" borderId="0" xfId="0" applyFont="1" applyAlignment="1">
      <alignment horizontal="left" vertical="center"/>
    </xf>
    <xf numFmtId="3" fontId="6" fillId="6" borderId="3" xfId="0" applyNumberFormat="1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left" vertical="center"/>
    </xf>
    <xf numFmtId="0" fontId="5" fillId="7" borderId="4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left" vertical="center"/>
    </xf>
    <xf numFmtId="0" fontId="5" fillId="8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top"/>
    </xf>
    <xf numFmtId="0" fontId="10" fillId="6" borderId="4" xfId="0" applyFont="1" applyFill="1" applyBorder="1" applyAlignment="1">
      <alignment horizontal="center" vertical="top" wrapText="1"/>
    </xf>
    <xf numFmtId="0" fontId="11" fillId="6" borderId="4" xfId="0" applyFont="1" applyFill="1" applyBorder="1" applyAlignment="1">
      <alignment horizontal="center" vertical="top" wrapText="1"/>
    </xf>
    <xf numFmtId="0" fontId="10" fillId="6" borderId="4" xfId="0" applyFont="1" applyFill="1" applyBorder="1" applyAlignment="1">
      <alignment horizontal="center" vertical="top"/>
    </xf>
    <xf numFmtId="3" fontId="12" fillId="6" borderId="4" xfId="0" applyNumberFormat="1" applyFont="1" applyFill="1" applyBorder="1" applyAlignment="1">
      <alignment horizontal="center" vertical="top" wrapText="1"/>
    </xf>
    <xf numFmtId="3" fontId="13" fillId="6" borderId="4" xfId="0" applyNumberFormat="1" applyFont="1" applyFill="1" applyBorder="1" applyAlignment="1">
      <alignment horizontal="center" vertical="top" wrapText="1"/>
    </xf>
    <xf numFmtId="0" fontId="14" fillId="6" borderId="4" xfId="0" applyFont="1" applyFill="1" applyBorder="1" applyAlignment="1">
      <alignment horizontal="left" vertical="top" wrapText="1"/>
    </xf>
    <xf numFmtId="0" fontId="10" fillId="6" borderId="4" xfId="0" applyFont="1" applyFill="1" applyBorder="1" applyAlignment="1">
      <alignment horizontal="left" vertical="top" wrapText="1"/>
    </xf>
    <xf numFmtId="0" fontId="15" fillId="6" borderId="4" xfId="0" applyFont="1" applyFill="1" applyBorder="1" applyAlignment="1">
      <alignment horizontal="left" vertical="top" wrapText="1"/>
    </xf>
    <xf numFmtId="0" fontId="16" fillId="6" borderId="4" xfId="0" applyFont="1" applyFill="1" applyBorder="1" applyAlignment="1">
      <alignment horizontal="left" vertical="top" wrapText="1"/>
    </xf>
    <xf numFmtId="0" fontId="17" fillId="6" borderId="4" xfId="0" applyFont="1" applyFill="1" applyBorder="1" applyAlignment="1">
      <alignment horizontal="left" vertical="top" wrapText="1"/>
    </xf>
    <xf numFmtId="0" fontId="9" fillId="7" borderId="7" xfId="0" applyFont="1" applyFill="1" applyBorder="1" applyAlignment="1">
      <alignment horizontal="center" vertical="top"/>
    </xf>
    <xf numFmtId="0" fontId="10" fillId="7" borderId="4" xfId="0" applyFont="1" applyFill="1" applyBorder="1" applyAlignment="1">
      <alignment horizontal="center" vertical="top" wrapText="1"/>
    </xf>
    <xf numFmtId="0" fontId="11" fillId="7" borderId="4" xfId="0" applyFont="1" applyFill="1" applyBorder="1" applyAlignment="1">
      <alignment horizontal="center" vertical="top" wrapText="1"/>
    </xf>
    <xf numFmtId="0" fontId="10" fillId="7" borderId="4" xfId="0" applyFont="1" applyFill="1" applyBorder="1" applyAlignment="1">
      <alignment horizontal="center" vertical="top"/>
    </xf>
    <xf numFmtId="3" fontId="12" fillId="7" borderId="4" xfId="0" applyNumberFormat="1" applyFont="1" applyFill="1" applyBorder="1" applyAlignment="1">
      <alignment horizontal="center" vertical="top" wrapText="1"/>
    </xf>
    <xf numFmtId="3" fontId="13" fillId="7" borderId="4" xfId="0" applyNumberFormat="1" applyFont="1" applyFill="1" applyBorder="1" applyAlignment="1">
      <alignment horizontal="center" vertical="top" wrapText="1"/>
    </xf>
    <xf numFmtId="0" fontId="14" fillId="7" borderId="4" xfId="0" applyFont="1" applyFill="1" applyBorder="1" applyAlignment="1">
      <alignment horizontal="left" vertical="top" wrapText="1"/>
    </xf>
    <xf numFmtId="0" fontId="10" fillId="7" borderId="4" xfId="0" applyFont="1" applyFill="1" applyBorder="1" applyAlignment="1">
      <alignment horizontal="left" vertical="top" wrapText="1"/>
    </xf>
    <xf numFmtId="0" fontId="15" fillId="7" borderId="4" xfId="0" applyFont="1" applyFill="1" applyBorder="1" applyAlignment="1">
      <alignment horizontal="left" vertical="top" wrapText="1"/>
    </xf>
    <xf numFmtId="0" fontId="18" fillId="7" borderId="4" xfId="0" applyFont="1" applyFill="1" applyBorder="1" applyAlignment="1">
      <alignment horizontal="left" vertical="top" wrapText="1"/>
    </xf>
    <xf numFmtId="0" fontId="17" fillId="7" borderId="4" xfId="0" applyFont="1" applyFill="1" applyBorder="1" applyAlignment="1">
      <alignment horizontal="left" vertical="top" wrapText="1"/>
    </xf>
    <xf numFmtId="0" fontId="16" fillId="7" borderId="4" xfId="0" applyFont="1" applyFill="1" applyBorder="1" applyAlignment="1">
      <alignment horizontal="left" vertical="top" wrapText="1"/>
    </xf>
    <xf numFmtId="0" fontId="18" fillId="6" borderId="4" xfId="0" applyFont="1" applyFill="1" applyBorder="1" applyAlignment="1">
      <alignment horizontal="left" vertical="top" wrapText="1"/>
    </xf>
    <xf numFmtId="0" fontId="9" fillId="8" borderId="7" xfId="0" applyFont="1" applyFill="1" applyBorder="1" applyAlignment="1">
      <alignment horizontal="center" vertical="top"/>
    </xf>
    <xf numFmtId="0" fontId="12" fillId="8" borderId="4" xfId="0" applyFont="1" applyFill="1" applyBorder="1" applyAlignment="1">
      <alignment horizontal="center" vertical="top" wrapText="1"/>
    </xf>
    <xf numFmtId="0" fontId="11" fillId="8" borderId="4" xfId="0" applyFont="1" applyFill="1" applyBorder="1" applyAlignment="1">
      <alignment horizontal="center" vertical="top" wrapText="1"/>
    </xf>
    <xf numFmtId="0" fontId="12" fillId="8" borderId="4" xfId="0" applyFont="1" applyFill="1" applyBorder="1" applyAlignment="1">
      <alignment horizontal="center" vertical="top"/>
    </xf>
    <xf numFmtId="3" fontId="12" fillId="8" borderId="4" xfId="0" applyNumberFormat="1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left" vertical="top" wrapText="1"/>
    </xf>
    <xf numFmtId="0" fontId="12" fillId="8" borderId="4" xfId="0" applyFont="1" applyFill="1" applyBorder="1" applyAlignment="1">
      <alignment horizontal="left" vertical="top" wrapText="1"/>
    </xf>
    <xf numFmtId="0" fontId="15" fillId="8" borderId="4" xfId="0" applyFont="1" applyFill="1" applyBorder="1" applyAlignment="1">
      <alignment horizontal="left" vertical="top" wrapText="1"/>
    </xf>
    <xf numFmtId="0" fontId="19" fillId="8" borderId="4" xfId="0" applyFont="1" applyFill="1" applyBorder="1" applyAlignment="1">
      <alignment horizontal="left" vertical="top" wrapText="1"/>
    </xf>
    <xf numFmtId="0" fontId="17" fillId="8" borderId="4" xfId="0" applyFont="1" applyFill="1" applyBorder="1" applyAlignment="1">
      <alignment horizontal="left" vertical="top" wrapText="1"/>
    </xf>
    <xf numFmtId="0" fontId="20" fillId="2" borderId="8" xfId="0" applyFont="1" applyFill="1" applyBorder="1" applyAlignment="1">
      <alignment horizontal="left" vertical="center" indent="1"/>
    </xf>
    <xf numFmtId="0" fontId="20" fillId="2" borderId="8" xfId="0" applyFont="1" applyFill="1" applyBorder="1" applyAlignment="1">
      <alignment horizontal="center" vertical="center"/>
    </xf>
    <xf numFmtId="3" fontId="20" fillId="2" borderId="8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left" vertical="center" indent="1"/>
    </xf>
    <xf numFmtId="3" fontId="23" fillId="5" borderId="4" xfId="0" applyNumberFormat="1" applyFont="1" applyFill="1" applyBorder="1" applyAlignment="1">
      <alignment horizontal="right" vertical="center"/>
    </xf>
    <xf numFmtId="164" fontId="23" fillId="5" borderId="4" xfId="0" applyNumberFormat="1" applyFont="1" applyFill="1" applyBorder="1" applyAlignment="1">
      <alignment horizontal="right" vertical="center"/>
    </xf>
    <xf numFmtId="165" fontId="23" fillId="5" borderId="4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center" vertical="center"/>
    </xf>
    <xf numFmtId="3" fontId="24" fillId="6" borderId="4" xfId="0" applyNumberFormat="1" applyFont="1" applyFill="1" applyBorder="1" applyAlignment="1">
      <alignment horizontal="center" vertical="center"/>
    </xf>
    <xf numFmtId="164" fontId="5" fillId="6" borderId="4" xfId="0" applyNumberFormat="1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left" vertical="center" indent="1"/>
    </xf>
    <xf numFmtId="3" fontId="24" fillId="7" borderId="4" xfId="0" applyNumberFormat="1" applyFont="1" applyFill="1" applyBorder="1" applyAlignment="1">
      <alignment horizontal="center" vertical="center"/>
    </xf>
    <xf numFmtId="164" fontId="5" fillId="7" borderId="4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8">
    <dxf>
      <font>
        <sz val="9"/>
        <color rgb="FF999999"/>
        <name val="Calibri"/>
        <charset val="1"/>
      </font>
      <fill>
        <patternFill>
          <bgColor rgb="FFF5F5F5"/>
        </patternFill>
      </fill>
    </dxf>
    <dxf>
      <font>
        <b/>
        <sz val="9"/>
        <color rgb="FF922B21"/>
        <name val="Calibri"/>
        <charset val="1"/>
      </font>
      <fill>
        <patternFill>
          <bgColor rgb="FFF1948A"/>
        </patternFill>
      </fill>
    </dxf>
    <dxf>
      <font>
        <b/>
        <sz val="9"/>
        <color rgb="FFC0392B"/>
        <name val="Calibri"/>
        <charset val="1"/>
      </font>
      <fill>
        <patternFill>
          <bgColor rgb="FFFADBD8"/>
        </patternFill>
      </fill>
    </dxf>
    <dxf>
      <font>
        <b/>
        <sz val="9"/>
        <color rgb="FFE07B39"/>
        <name val="Calibri"/>
        <charset val="1"/>
      </font>
      <fill>
        <patternFill>
          <bgColor rgb="FFFDEBD0"/>
        </patternFill>
      </fill>
    </dxf>
    <dxf>
      <font>
        <b/>
        <sz val="9"/>
        <color rgb="FF27AE60"/>
        <name val="Calibri"/>
        <charset val="1"/>
      </font>
      <fill>
        <patternFill>
          <bgColor rgb="FFD5E8D4"/>
        </patternFill>
      </fill>
    </dxf>
    <dxf>
      <font>
        <b/>
        <sz val="9"/>
        <color rgb="FFD4AC0D"/>
        <name val="Calibri"/>
        <charset val="1"/>
      </font>
      <fill>
        <patternFill>
          <bgColor rgb="FFFEF9E7"/>
        </patternFill>
      </fill>
    </dxf>
    <dxf>
      <font>
        <b/>
        <sz val="9"/>
        <color rgb="FF1A5276"/>
        <name val="Calibri"/>
        <charset val="1"/>
      </font>
      <fill>
        <patternFill>
          <bgColor rgb="FFEBF5FB"/>
        </patternFill>
      </fill>
    </dxf>
    <dxf>
      <font>
        <sz val="9"/>
        <color rgb="FF1A6EA8"/>
        <name val="Calibri"/>
        <charset val="1"/>
      </font>
      <fill>
        <patternFill>
          <bgColor rgb="FFEBF5F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EF5"/>
      <rgbColor rgb="FFFF00FF"/>
      <rgbColor rgb="FF00FFFF"/>
      <rgbColor rgb="FF800000"/>
      <rgbColor rgb="FF008000"/>
      <rgbColor rgb="FF000080"/>
      <rgbColor rgb="FF808000"/>
      <rgbColor rgb="FF800080"/>
      <rgbColor rgb="FF0050A0"/>
      <rgbColor rgb="FFC8BFB0"/>
      <rgbColor rgb="FF888888"/>
      <rgbColor rgb="FF9999FF"/>
      <rgbColor rgb="FFC0392B"/>
      <rgbColor rgb="FFFEF9E7"/>
      <rgbColor rgb="FFEBF5FB"/>
      <rgbColor rgb="FF660066"/>
      <rgbColor rgb="FFF1948A"/>
      <rgbColor rgb="FF1A6EA8"/>
      <rgbColor rgb="FFE8DD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5"/>
      <rgbColor rgb="FFD5E8D4"/>
      <rgbColor rgb="FFFDEBD0"/>
      <rgbColor rgb="FFEDE8DE"/>
      <rgbColor rgb="FFF5F0E8"/>
      <rgbColor rgb="FFCC99FF"/>
      <rgbColor rgb="FFFADBD8"/>
      <rgbColor rgb="FF3366FF"/>
      <rgbColor rgb="FF33CCCC"/>
      <rgbColor rgb="FF99CC00"/>
      <rgbColor rgb="FFD4A853"/>
      <rgbColor rgb="FFD4AC0D"/>
      <rgbColor rgb="FFE07B39"/>
      <rgbColor rgb="FF777777"/>
      <rgbColor rgb="FF999999"/>
      <rgbColor rgb="FF1A5276"/>
      <rgbColor rgb="FF27AE60"/>
      <rgbColor rgb="FF003300"/>
      <rgbColor rgb="FF444444"/>
      <rgbColor rgb="FF922B21"/>
      <rgbColor rgb="FF555555"/>
      <rgbColor rgb="FF3D3D5C"/>
      <rgbColor rgb="FF2B2D4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showGridLines="0" zoomScaleNormal="100" workbookViewId="0"/>
  </sheetViews>
  <sheetFormatPr baseColWidth="10" defaultColWidth="8.7109375" defaultRowHeight="15" x14ac:dyDescent="0.25"/>
  <cols>
    <col min="1" max="1" width="4" customWidth="1"/>
    <col min="2" max="2" width="26" customWidth="1"/>
    <col min="3" max="3" width="28" customWidth="1"/>
    <col min="4" max="4" width="20" customWidth="1"/>
    <col min="5" max="5" width="16" customWidth="1"/>
    <col min="6" max="6" width="4" customWidth="1"/>
  </cols>
  <sheetData>
    <row r="1" spans="1:5" ht="6" customHeight="1" x14ac:dyDescent="0.25"/>
    <row r="2" spans="1:5" ht="57.75" customHeight="1" x14ac:dyDescent="0.25">
      <c r="A2" s="8" t="s">
        <v>0</v>
      </c>
      <c r="B2" s="8"/>
      <c r="C2" s="8"/>
      <c r="D2" s="8"/>
      <c r="E2" s="8"/>
    </row>
    <row r="3" spans="1:5" ht="19.5" customHeight="1" x14ac:dyDescent="0.25">
      <c r="A3" s="7" t="s">
        <v>1</v>
      </c>
      <c r="B3" s="7"/>
      <c r="C3" s="7"/>
      <c r="D3" s="7"/>
      <c r="E3" s="7"/>
    </row>
    <row r="4" spans="1:5" ht="9.75" customHeight="1" x14ac:dyDescent="0.25"/>
    <row r="5" spans="1:5" ht="21.75" customHeight="1" x14ac:dyDescent="0.25">
      <c r="A5" s="4" t="s">
        <v>2</v>
      </c>
      <c r="B5" s="4"/>
      <c r="C5" s="4"/>
      <c r="D5" s="4"/>
      <c r="E5" s="4"/>
    </row>
    <row r="6" spans="1:5" ht="18.75" customHeight="1" x14ac:dyDescent="0.25">
      <c r="B6" s="9" t="s">
        <v>3</v>
      </c>
      <c r="C6" s="3" t="s">
        <v>4</v>
      </c>
      <c r="D6" s="3"/>
    </row>
    <row r="7" spans="1:5" ht="18.75" customHeight="1" x14ac:dyDescent="0.25">
      <c r="B7" s="9" t="s">
        <v>5</v>
      </c>
      <c r="C7" s="3" t="s">
        <v>6</v>
      </c>
      <c r="D7" s="3"/>
    </row>
    <row r="8" spans="1:5" ht="18.75" customHeight="1" x14ac:dyDescent="0.25">
      <c r="B8" s="9" t="s">
        <v>7</v>
      </c>
      <c r="C8" s="3" t="s">
        <v>8</v>
      </c>
      <c r="D8" s="3"/>
    </row>
    <row r="9" spans="1:5" ht="18.75" customHeight="1" x14ac:dyDescent="0.25">
      <c r="B9" s="9" t="s">
        <v>9</v>
      </c>
      <c r="C9" s="3" t="s">
        <v>10</v>
      </c>
      <c r="D9" s="3"/>
    </row>
    <row r="10" spans="1:5" ht="18.75" customHeight="1" x14ac:dyDescent="0.25">
      <c r="B10" s="9" t="s">
        <v>11</v>
      </c>
      <c r="C10" s="3" t="s">
        <v>12</v>
      </c>
      <c r="D10" s="3"/>
    </row>
    <row r="11" spans="1:5" ht="18.75" customHeight="1" x14ac:dyDescent="0.25">
      <c r="B11" s="9" t="s">
        <v>13</v>
      </c>
      <c r="C11" s="3" t="s">
        <v>14</v>
      </c>
      <c r="D11" s="3"/>
    </row>
    <row r="12" spans="1:5" ht="18" customHeight="1" x14ac:dyDescent="0.25"/>
    <row r="13" spans="1:5" ht="21.75" customHeight="1" x14ac:dyDescent="0.25">
      <c r="A13" s="4" t="s">
        <v>15</v>
      </c>
      <c r="B13" s="4"/>
      <c r="C13" s="4"/>
      <c r="D13" s="4"/>
      <c r="E13" s="4"/>
    </row>
    <row r="14" spans="1:5" ht="18.75" customHeight="1" x14ac:dyDescent="0.25">
      <c r="B14" s="9" t="s">
        <v>16</v>
      </c>
      <c r="C14" s="3" t="s">
        <v>17</v>
      </c>
      <c r="D14" s="3"/>
    </row>
    <row r="15" spans="1:5" ht="18.75" customHeight="1" x14ac:dyDescent="0.25">
      <c r="B15" s="9" t="s">
        <v>18</v>
      </c>
      <c r="C15" s="3" t="s">
        <v>19</v>
      </c>
      <c r="D15" s="3"/>
    </row>
    <row r="16" spans="1:5" ht="18.75" customHeight="1" x14ac:dyDescent="0.25">
      <c r="B16" s="9" t="s">
        <v>20</v>
      </c>
      <c r="C16" s="3" t="s">
        <v>21</v>
      </c>
      <c r="D16" s="3"/>
    </row>
    <row r="17" spans="1:5" ht="18.75" customHeight="1" x14ac:dyDescent="0.25">
      <c r="B17" s="9" t="s">
        <v>22</v>
      </c>
      <c r="C17" s="3" t="s">
        <v>23</v>
      </c>
      <c r="D17" s="3"/>
    </row>
    <row r="18" spans="1:5" ht="18.75" customHeight="1" x14ac:dyDescent="0.25">
      <c r="B18" s="9" t="s">
        <v>24</v>
      </c>
      <c r="C18" s="3" t="s">
        <v>25</v>
      </c>
      <c r="D18" s="3"/>
    </row>
    <row r="19" spans="1:5" ht="18.75" customHeight="1" x14ac:dyDescent="0.25">
      <c r="B19" s="9" t="s">
        <v>26</v>
      </c>
      <c r="C19" s="3" t="s">
        <v>27</v>
      </c>
      <c r="D19" s="3"/>
    </row>
    <row r="20" spans="1:5" ht="18.75" customHeight="1" x14ac:dyDescent="0.25">
      <c r="B20" s="9" t="s">
        <v>28</v>
      </c>
      <c r="C20" s="3" t="s">
        <v>29</v>
      </c>
      <c r="D20" s="3"/>
    </row>
    <row r="21" spans="1:5" ht="18.75" customHeight="1" x14ac:dyDescent="0.25">
      <c r="B21" s="9" t="s">
        <v>30</v>
      </c>
      <c r="C21" s="3" t="s">
        <v>31</v>
      </c>
      <c r="D21" s="3"/>
    </row>
    <row r="22" spans="1:5" ht="18" customHeight="1" x14ac:dyDescent="0.25"/>
    <row r="23" spans="1:5" ht="21.75" customHeight="1" x14ac:dyDescent="0.25">
      <c r="A23" s="4" t="s">
        <v>32</v>
      </c>
      <c r="B23" s="4"/>
      <c r="C23" s="4"/>
      <c r="D23" s="4"/>
      <c r="E23" s="4"/>
    </row>
    <row r="24" spans="1:5" ht="18.75" customHeight="1" x14ac:dyDescent="0.25">
      <c r="B24" s="9" t="s">
        <v>33</v>
      </c>
      <c r="C24" s="3" t="s">
        <v>34</v>
      </c>
      <c r="D24" s="3"/>
    </row>
    <row r="25" spans="1:5" ht="18.75" customHeight="1" x14ac:dyDescent="0.25">
      <c r="B25" s="9" t="s">
        <v>35</v>
      </c>
      <c r="C25" s="3" t="s">
        <v>36</v>
      </c>
      <c r="D25" s="3"/>
    </row>
    <row r="26" spans="1:5" ht="18.75" customHeight="1" x14ac:dyDescent="0.25">
      <c r="B26" s="9" t="s">
        <v>37</v>
      </c>
      <c r="C26" s="3" t="s">
        <v>38</v>
      </c>
      <c r="D26" s="3"/>
    </row>
    <row r="27" spans="1:5" ht="18.75" customHeight="1" x14ac:dyDescent="0.25">
      <c r="B27" s="9" t="s">
        <v>39</v>
      </c>
      <c r="C27" s="3" t="s">
        <v>40</v>
      </c>
      <c r="D27" s="3"/>
    </row>
    <row r="28" spans="1:5" ht="18.75" customHeight="1" x14ac:dyDescent="0.25">
      <c r="B28" s="9" t="s">
        <v>41</v>
      </c>
      <c r="C28" s="10" t="str">
        <f>IFERROR(DATEVALUE(C25)-DATEVALUE(C24),"Prüfen")</f>
        <v>Prüfen</v>
      </c>
    </row>
    <row r="29" spans="1:5" ht="18" customHeight="1" x14ac:dyDescent="0.25"/>
    <row r="30" spans="1:5" ht="21.75" customHeight="1" x14ac:dyDescent="0.25">
      <c r="A30" s="4" t="s">
        <v>42</v>
      </c>
      <c r="B30" s="4"/>
      <c r="C30" s="4"/>
      <c r="D30" s="4"/>
      <c r="E30" s="4"/>
    </row>
    <row r="31" spans="1:5" ht="19.5" customHeight="1" x14ac:dyDescent="0.25">
      <c r="B31" s="11" t="s">
        <v>43</v>
      </c>
      <c r="C31" s="11" t="s">
        <v>44</v>
      </c>
      <c r="D31" s="11" t="s">
        <v>45</v>
      </c>
      <c r="E31" s="11" t="s">
        <v>46</v>
      </c>
    </row>
    <row r="32" spans="1:5" ht="18" customHeight="1" x14ac:dyDescent="0.25">
      <c r="B32" s="12" t="s">
        <v>47</v>
      </c>
      <c r="C32" s="12" t="s">
        <v>48</v>
      </c>
      <c r="D32" s="12" t="s">
        <v>49</v>
      </c>
      <c r="E32" s="13" t="s">
        <v>50</v>
      </c>
    </row>
    <row r="33" spans="2:5" ht="18" customHeight="1" x14ac:dyDescent="0.25">
      <c r="B33" s="14" t="s">
        <v>51</v>
      </c>
      <c r="C33" s="14" t="s">
        <v>52</v>
      </c>
      <c r="D33" s="14" t="s">
        <v>53</v>
      </c>
      <c r="E33" s="15" t="s">
        <v>54</v>
      </c>
    </row>
    <row r="34" spans="2:5" ht="18" customHeight="1" x14ac:dyDescent="0.25">
      <c r="B34" s="12" t="s">
        <v>55</v>
      </c>
      <c r="C34" s="12" t="s">
        <v>56</v>
      </c>
      <c r="D34" s="12" t="s">
        <v>57</v>
      </c>
      <c r="E34" s="13" t="s">
        <v>58</v>
      </c>
    </row>
    <row r="35" spans="2:5" ht="18" customHeight="1" x14ac:dyDescent="0.25">
      <c r="B35" s="14" t="s">
        <v>59</v>
      </c>
      <c r="C35" s="14" t="s">
        <v>60</v>
      </c>
      <c r="D35" s="14" t="s">
        <v>61</v>
      </c>
      <c r="E35" s="15" t="s">
        <v>62</v>
      </c>
    </row>
    <row r="36" spans="2:5" ht="18" customHeight="1" x14ac:dyDescent="0.25">
      <c r="B36" s="12" t="s">
        <v>63</v>
      </c>
      <c r="C36" s="12" t="s">
        <v>64</v>
      </c>
      <c r="D36" s="12" t="s">
        <v>65</v>
      </c>
      <c r="E36" s="13" t="s">
        <v>66</v>
      </c>
    </row>
    <row r="37" spans="2:5" ht="18" customHeight="1" x14ac:dyDescent="0.25">
      <c r="B37" s="14" t="s">
        <v>67</v>
      </c>
      <c r="C37" s="14" t="s">
        <v>68</v>
      </c>
      <c r="D37" s="14" t="s">
        <v>69</v>
      </c>
      <c r="E37" s="15" t="s">
        <v>70</v>
      </c>
    </row>
    <row r="38" spans="2:5" ht="18" customHeight="1" x14ac:dyDescent="0.25">
      <c r="B38" s="16"/>
      <c r="C38" s="16"/>
      <c r="D38" s="16"/>
      <c r="E38" s="17"/>
    </row>
    <row r="39" spans="2:5" ht="18" customHeight="1" x14ac:dyDescent="0.25">
      <c r="B39" s="16"/>
      <c r="C39" s="16"/>
      <c r="D39" s="16"/>
      <c r="E39" s="17"/>
    </row>
    <row r="40" spans="2:5" ht="18" customHeight="1" x14ac:dyDescent="0.25"/>
    <row r="41" spans="2:5" ht="18" customHeight="1" x14ac:dyDescent="0.25"/>
    <row r="42" spans="2:5" ht="18" customHeight="1" x14ac:dyDescent="0.25"/>
    <row r="43" spans="2:5" ht="18" customHeight="1" x14ac:dyDescent="0.25"/>
    <row r="44" spans="2:5" ht="18" customHeight="1" x14ac:dyDescent="0.25"/>
    <row r="45" spans="2:5" ht="18" customHeight="1" x14ac:dyDescent="0.25"/>
    <row r="46" spans="2:5" ht="18" customHeight="1" x14ac:dyDescent="0.25"/>
    <row r="47" spans="2:5" ht="18" customHeight="1" x14ac:dyDescent="0.25"/>
    <row r="48" spans="2:5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</sheetData>
  <mergeCells count="24">
    <mergeCell ref="C25:D25"/>
    <mergeCell ref="C26:D26"/>
    <mergeCell ref="C27:D27"/>
    <mergeCell ref="A30:E30"/>
    <mergeCell ref="C19:D19"/>
    <mergeCell ref="C20:D20"/>
    <mergeCell ref="C21:D21"/>
    <mergeCell ref="A23:E23"/>
    <mergeCell ref="C24:D24"/>
    <mergeCell ref="C14:D14"/>
    <mergeCell ref="C15:D15"/>
    <mergeCell ref="C16:D16"/>
    <mergeCell ref="C17:D17"/>
    <mergeCell ref="C18:D18"/>
    <mergeCell ref="C8:D8"/>
    <mergeCell ref="C9:D9"/>
    <mergeCell ref="C10:D10"/>
    <mergeCell ref="C11:D11"/>
    <mergeCell ref="A13:E13"/>
    <mergeCell ref="A2:E2"/>
    <mergeCell ref="A3:E3"/>
    <mergeCell ref="A5:E5"/>
    <mergeCell ref="C6:D6"/>
    <mergeCell ref="C7:D7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9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41" sqref="K41"/>
    </sheetView>
  </sheetViews>
  <sheetFormatPr baseColWidth="10" defaultColWidth="8.7109375" defaultRowHeight="15" x14ac:dyDescent="0.25"/>
  <cols>
    <col min="1" max="1" width="4.42578125" customWidth="1"/>
    <col min="2" max="2" width="11" customWidth="1"/>
    <col min="3" max="3" width="5" customWidth="1"/>
    <col min="4" max="4" width="10" customWidth="1"/>
    <col min="5" max="5" width="7" customWidth="1"/>
    <col min="6" max="6" width="6" customWidth="1"/>
    <col min="7" max="7" width="9" customWidth="1"/>
    <col min="8" max="8" width="22" customWidth="1"/>
    <col min="9" max="9" width="30" customWidth="1"/>
    <col min="10" max="11" width="22" customWidth="1"/>
    <col min="12" max="12" width="26" customWidth="1"/>
    <col min="13" max="13" width="13" customWidth="1"/>
    <col min="14" max="14" width="20" customWidth="1"/>
    <col min="15" max="15" width="14" customWidth="1"/>
    <col min="16" max="16" width="4.42578125" customWidth="1"/>
  </cols>
  <sheetData>
    <row r="1" spans="1:15" ht="6" customHeight="1" x14ac:dyDescent="0.25"/>
    <row r="2" spans="1:15" ht="55.5" customHeight="1" x14ac:dyDescent="0.25">
      <c r="A2" s="8" t="s">
        <v>241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9.5" customHeight="1" x14ac:dyDescent="0.25">
      <c r="A3" s="7" t="s">
        <v>71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9.75" customHeight="1" x14ac:dyDescent="0.25"/>
    <row r="5" spans="1:15" ht="25.5" customHeight="1" x14ac:dyDescent="0.25">
      <c r="A5" s="18" t="s">
        <v>72</v>
      </c>
      <c r="B5" s="18" t="s">
        <v>73</v>
      </c>
      <c r="C5" s="18" t="s">
        <v>74</v>
      </c>
      <c r="D5" s="18" t="s">
        <v>75</v>
      </c>
      <c r="E5" s="18" t="s">
        <v>76</v>
      </c>
      <c r="F5" s="18" t="s">
        <v>77</v>
      </c>
      <c r="G5" s="18" t="s">
        <v>78</v>
      </c>
      <c r="H5" s="18" t="s">
        <v>79</v>
      </c>
      <c r="I5" s="18" t="s">
        <v>80</v>
      </c>
      <c r="J5" s="18" t="s">
        <v>81</v>
      </c>
      <c r="K5" s="18" t="s">
        <v>82</v>
      </c>
      <c r="L5" s="18" t="s">
        <v>83</v>
      </c>
      <c r="M5" s="18" t="s">
        <v>84</v>
      </c>
      <c r="N5" s="18" t="s">
        <v>85</v>
      </c>
      <c r="O5" s="18" t="s">
        <v>86</v>
      </c>
    </row>
    <row r="6" spans="1:15" ht="18" customHeight="1" x14ac:dyDescent="0.25">
      <c r="A6" s="6" t="s">
        <v>87</v>
      </c>
      <c r="B6" s="6"/>
      <c r="C6" s="19" t="str">
        <f>COUNTA(B7:B59)&amp;" Tage"</f>
        <v>20 Tage</v>
      </c>
      <c r="E6" s="19" t="str">
        <f>IFERROR(SUM(G7:G59)&amp;" MA-Tage","—")</f>
        <v>280 MA-Tage</v>
      </c>
      <c r="G6" s="19" t="str">
        <f>IFERROR(SUM(F7:F59)&amp;" Std.","—")</f>
        <v>157 Std.</v>
      </c>
      <c r="I6" s="19" t="str">
        <f>COUNTIF(M7:M59,"normal")&amp;" normal"</f>
        <v>11 normal</v>
      </c>
      <c r="K6" s="19" t="str">
        <f>COUNTIF(M7:M59,"behindert")&amp;" beh."</f>
        <v>7 beh.</v>
      </c>
      <c r="M6" s="19" t="str">
        <f>COUNTIF(M7:M59,"unterbrochen")&amp;" unt."</f>
        <v>2 unt.</v>
      </c>
    </row>
    <row r="7" spans="1:15" ht="42" customHeight="1" x14ac:dyDescent="0.25">
      <c r="A7" s="20">
        <v>1</v>
      </c>
      <c r="B7" s="21" t="s">
        <v>34</v>
      </c>
      <c r="C7" s="22" t="s">
        <v>88</v>
      </c>
      <c r="D7" s="23" t="s">
        <v>89</v>
      </c>
      <c r="E7" s="24">
        <v>8</v>
      </c>
      <c r="F7" s="24">
        <v>8</v>
      </c>
      <c r="G7" s="25">
        <v>12</v>
      </c>
      <c r="H7" s="26" t="s">
        <v>90</v>
      </c>
      <c r="I7" s="27" t="s">
        <v>91</v>
      </c>
      <c r="J7" s="28" t="s">
        <v>92</v>
      </c>
      <c r="K7" s="28" t="s">
        <v>93</v>
      </c>
      <c r="L7" s="29" t="s">
        <v>94</v>
      </c>
      <c r="M7" s="23" t="s">
        <v>95</v>
      </c>
      <c r="N7" s="30" t="s">
        <v>96</v>
      </c>
      <c r="O7" s="21" t="s">
        <v>97</v>
      </c>
    </row>
    <row r="8" spans="1:15" ht="42" customHeight="1" x14ac:dyDescent="0.25">
      <c r="A8" s="31">
        <v>2</v>
      </c>
      <c r="B8" s="32" t="s">
        <v>98</v>
      </c>
      <c r="C8" s="33" t="s">
        <v>88</v>
      </c>
      <c r="D8" s="34" t="s">
        <v>99</v>
      </c>
      <c r="E8" s="35">
        <v>6</v>
      </c>
      <c r="F8" s="35">
        <v>8</v>
      </c>
      <c r="G8" s="36">
        <v>10</v>
      </c>
      <c r="H8" s="37" t="s">
        <v>100</v>
      </c>
      <c r="I8" s="38" t="s">
        <v>101</v>
      </c>
      <c r="J8" s="39" t="s">
        <v>102</v>
      </c>
      <c r="K8" s="39" t="s">
        <v>103</v>
      </c>
      <c r="L8" s="40" t="s">
        <v>104</v>
      </c>
      <c r="M8" s="34" t="s">
        <v>105</v>
      </c>
      <c r="N8" s="41" t="s">
        <v>106</v>
      </c>
      <c r="O8" s="32" t="s">
        <v>107</v>
      </c>
    </row>
    <row r="9" spans="1:15" ht="42" customHeight="1" x14ac:dyDescent="0.25">
      <c r="A9" s="20">
        <v>3</v>
      </c>
      <c r="B9" s="21" t="s">
        <v>108</v>
      </c>
      <c r="C9" s="22" t="s">
        <v>88</v>
      </c>
      <c r="D9" s="23" t="s">
        <v>109</v>
      </c>
      <c r="E9" s="24">
        <v>10</v>
      </c>
      <c r="F9" s="24">
        <v>9</v>
      </c>
      <c r="G9" s="25">
        <v>12</v>
      </c>
      <c r="H9" s="26" t="s">
        <v>94</v>
      </c>
      <c r="I9" s="27" t="s">
        <v>110</v>
      </c>
      <c r="J9" s="28" t="s">
        <v>111</v>
      </c>
      <c r="K9" s="28" t="s">
        <v>112</v>
      </c>
      <c r="L9" s="29" t="s">
        <v>94</v>
      </c>
      <c r="M9" s="23" t="s">
        <v>95</v>
      </c>
      <c r="N9" s="30" t="s">
        <v>113</v>
      </c>
      <c r="O9" s="21" t="s">
        <v>97</v>
      </c>
    </row>
    <row r="10" spans="1:15" ht="42" customHeight="1" x14ac:dyDescent="0.25">
      <c r="A10" s="31">
        <v>4</v>
      </c>
      <c r="B10" s="32" t="s">
        <v>114</v>
      </c>
      <c r="C10" s="33" t="s">
        <v>88</v>
      </c>
      <c r="D10" s="34" t="s">
        <v>89</v>
      </c>
      <c r="E10" s="35">
        <v>9</v>
      </c>
      <c r="F10" s="35">
        <v>9</v>
      </c>
      <c r="G10" s="36">
        <v>14</v>
      </c>
      <c r="H10" s="37" t="s">
        <v>115</v>
      </c>
      <c r="I10" s="38" t="s">
        <v>116</v>
      </c>
      <c r="J10" s="39" t="s">
        <v>117</v>
      </c>
      <c r="K10" s="39" t="s">
        <v>118</v>
      </c>
      <c r="L10" s="42" t="s">
        <v>94</v>
      </c>
      <c r="M10" s="34" t="s">
        <v>95</v>
      </c>
      <c r="N10" s="41" t="s">
        <v>119</v>
      </c>
      <c r="O10" s="32" t="s">
        <v>97</v>
      </c>
    </row>
    <row r="11" spans="1:15" ht="42" customHeight="1" x14ac:dyDescent="0.25">
      <c r="A11" s="20">
        <v>5</v>
      </c>
      <c r="B11" s="21" t="s">
        <v>120</v>
      </c>
      <c r="C11" s="22" t="s">
        <v>88</v>
      </c>
      <c r="D11" s="23" t="s">
        <v>121</v>
      </c>
      <c r="E11" s="24">
        <v>-2</v>
      </c>
      <c r="F11" s="24"/>
      <c r="G11" s="24"/>
      <c r="H11" s="26" t="s">
        <v>94</v>
      </c>
      <c r="I11" s="27" t="s">
        <v>122</v>
      </c>
      <c r="J11" s="28" t="s">
        <v>94</v>
      </c>
      <c r="K11" s="28" t="s">
        <v>94</v>
      </c>
      <c r="L11" s="43" t="s">
        <v>123</v>
      </c>
      <c r="M11" s="23" t="s">
        <v>124</v>
      </c>
      <c r="N11" s="30" t="s">
        <v>94</v>
      </c>
      <c r="O11" s="21" t="s">
        <v>97</v>
      </c>
    </row>
    <row r="12" spans="1:15" ht="42" customHeight="1" x14ac:dyDescent="0.25">
      <c r="A12" s="31">
        <v>6</v>
      </c>
      <c r="B12" s="32" t="s">
        <v>125</v>
      </c>
      <c r="C12" s="33" t="s">
        <v>126</v>
      </c>
      <c r="D12" s="34" t="s">
        <v>89</v>
      </c>
      <c r="E12" s="35">
        <v>5</v>
      </c>
      <c r="F12" s="35">
        <v>9</v>
      </c>
      <c r="G12" s="36">
        <v>14</v>
      </c>
      <c r="H12" s="37" t="s">
        <v>94</v>
      </c>
      <c r="I12" s="38" t="s">
        <v>127</v>
      </c>
      <c r="J12" s="39" t="s">
        <v>128</v>
      </c>
      <c r="K12" s="39" t="s">
        <v>129</v>
      </c>
      <c r="L12" s="40" t="s">
        <v>130</v>
      </c>
      <c r="M12" s="34" t="s">
        <v>105</v>
      </c>
      <c r="N12" s="41" t="s">
        <v>131</v>
      </c>
      <c r="O12" s="32" t="s">
        <v>97</v>
      </c>
    </row>
    <row r="13" spans="1:15" ht="42" customHeight="1" x14ac:dyDescent="0.25">
      <c r="A13" s="20">
        <v>7</v>
      </c>
      <c r="B13" s="21" t="s">
        <v>132</v>
      </c>
      <c r="C13" s="22" t="s">
        <v>126</v>
      </c>
      <c r="D13" s="23" t="s">
        <v>89</v>
      </c>
      <c r="E13" s="24">
        <v>7</v>
      </c>
      <c r="F13" s="24">
        <v>4</v>
      </c>
      <c r="G13" s="25">
        <v>6</v>
      </c>
      <c r="H13" s="26" t="s">
        <v>94</v>
      </c>
      <c r="I13" s="27" t="s">
        <v>133</v>
      </c>
      <c r="J13" s="28" t="s">
        <v>94</v>
      </c>
      <c r="K13" s="28" t="s">
        <v>134</v>
      </c>
      <c r="L13" s="43" t="s">
        <v>135</v>
      </c>
      <c r="M13" s="23" t="s">
        <v>124</v>
      </c>
      <c r="N13" s="30" t="s">
        <v>94</v>
      </c>
      <c r="O13" s="21" t="s">
        <v>107</v>
      </c>
    </row>
    <row r="14" spans="1:15" ht="42" customHeight="1" x14ac:dyDescent="0.25">
      <c r="A14" s="31">
        <v>8</v>
      </c>
      <c r="B14" s="32" t="s">
        <v>136</v>
      </c>
      <c r="C14" s="33" t="s">
        <v>126</v>
      </c>
      <c r="D14" s="34" t="s">
        <v>109</v>
      </c>
      <c r="E14" s="35">
        <v>11</v>
      </c>
      <c r="F14" s="35">
        <v>9</v>
      </c>
      <c r="G14" s="36">
        <v>16</v>
      </c>
      <c r="H14" s="37" t="s">
        <v>100</v>
      </c>
      <c r="I14" s="38" t="s">
        <v>137</v>
      </c>
      <c r="J14" s="39" t="s">
        <v>138</v>
      </c>
      <c r="K14" s="39" t="s">
        <v>94</v>
      </c>
      <c r="L14" s="42" t="s">
        <v>94</v>
      </c>
      <c r="M14" s="34" t="s">
        <v>95</v>
      </c>
      <c r="N14" s="41" t="s">
        <v>139</v>
      </c>
      <c r="O14" s="32" t="s">
        <v>97</v>
      </c>
    </row>
    <row r="15" spans="1:15" ht="42" customHeight="1" x14ac:dyDescent="0.25">
      <c r="A15" s="20">
        <v>9</v>
      </c>
      <c r="B15" s="21" t="s">
        <v>140</v>
      </c>
      <c r="C15" s="22" t="s">
        <v>126</v>
      </c>
      <c r="D15" s="23" t="s">
        <v>89</v>
      </c>
      <c r="E15" s="24">
        <v>9</v>
      </c>
      <c r="F15" s="24">
        <v>9</v>
      </c>
      <c r="G15" s="25">
        <v>16</v>
      </c>
      <c r="H15" s="26" t="s">
        <v>100</v>
      </c>
      <c r="I15" s="27" t="s">
        <v>141</v>
      </c>
      <c r="J15" s="28" t="s">
        <v>142</v>
      </c>
      <c r="K15" s="28" t="s">
        <v>143</v>
      </c>
      <c r="L15" s="29" t="s">
        <v>94</v>
      </c>
      <c r="M15" s="23" t="s">
        <v>95</v>
      </c>
      <c r="N15" s="30" t="s">
        <v>144</v>
      </c>
      <c r="O15" s="21" t="s">
        <v>97</v>
      </c>
    </row>
    <row r="16" spans="1:15" ht="42" customHeight="1" x14ac:dyDescent="0.25">
      <c r="A16" s="31">
        <v>10</v>
      </c>
      <c r="B16" s="32" t="s">
        <v>145</v>
      </c>
      <c r="C16" s="33" t="s">
        <v>126</v>
      </c>
      <c r="D16" s="34" t="s">
        <v>99</v>
      </c>
      <c r="E16" s="35">
        <v>6</v>
      </c>
      <c r="F16" s="35">
        <v>8</v>
      </c>
      <c r="G16" s="36">
        <v>12</v>
      </c>
      <c r="H16" s="37" t="s">
        <v>94</v>
      </c>
      <c r="I16" s="38" t="s">
        <v>146</v>
      </c>
      <c r="J16" s="39" t="s">
        <v>147</v>
      </c>
      <c r="K16" s="39" t="s">
        <v>148</v>
      </c>
      <c r="L16" s="40" t="s">
        <v>149</v>
      </c>
      <c r="M16" s="34" t="s">
        <v>105</v>
      </c>
      <c r="N16" s="41" t="s">
        <v>150</v>
      </c>
      <c r="O16" s="32" t="s">
        <v>107</v>
      </c>
    </row>
    <row r="17" spans="1:15" ht="42" customHeight="1" x14ac:dyDescent="0.25">
      <c r="A17" s="20">
        <v>11</v>
      </c>
      <c r="B17" s="21" t="s">
        <v>151</v>
      </c>
      <c r="C17" s="22" t="s">
        <v>152</v>
      </c>
      <c r="D17" s="23" t="s">
        <v>109</v>
      </c>
      <c r="E17" s="24">
        <v>13</v>
      </c>
      <c r="F17" s="24">
        <v>9</v>
      </c>
      <c r="G17" s="25">
        <v>18</v>
      </c>
      <c r="H17" s="26" t="s">
        <v>153</v>
      </c>
      <c r="I17" s="27" t="s">
        <v>154</v>
      </c>
      <c r="J17" s="28" t="s">
        <v>155</v>
      </c>
      <c r="K17" s="28" t="s">
        <v>156</v>
      </c>
      <c r="L17" s="29" t="s">
        <v>94</v>
      </c>
      <c r="M17" s="23" t="s">
        <v>95</v>
      </c>
      <c r="N17" s="30" t="s">
        <v>157</v>
      </c>
      <c r="O17" s="21" t="s">
        <v>97</v>
      </c>
    </row>
    <row r="18" spans="1:15" ht="42" customHeight="1" x14ac:dyDescent="0.25">
      <c r="A18" s="31">
        <v>12</v>
      </c>
      <c r="B18" s="32" t="s">
        <v>158</v>
      </c>
      <c r="C18" s="33" t="s">
        <v>152</v>
      </c>
      <c r="D18" s="34" t="s">
        <v>89</v>
      </c>
      <c r="E18" s="35">
        <v>10</v>
      </c>
      <c r="F18" s="35">
        <v>9</v>
      </c>
      <c r="G18" s="36">
        <v>18</v>
      </c>
      <c r="H18" s="37" t="s">
        <v>159</v>
      </c>
      <c r="I18" s="38" t="s">
        <v>160</v>
      </c>
      <c r="J18" s="39" t="s">
        <v>161</v>
      </c>
      <c r="K18" s="39" t="s">
        <v>162</v>
      </c>
      <c r="L18" s="42" t="s">
        <v>94</v>
      </c>
      <c r="M18" s="34" t="s">
        <v>95</v>
      </c>
      <c r="N18" s="41" t="s">
        <v>163</v>
      </c>
      <c r="O18" s="32" t="s">
        <v>97</v>
      </c>
    </row>
    <row r="19" spans="1:15" ht="42" customHeight="1" x14ac:dyDescent="0.25">
      <c r="A19" s="20">
        <v>13</v>
      </c>
      <c r="B19" s="21" t="s">
        <v>164</v>
      </c>
      <c r="C19" s="22" t="s">
        <v>152</v>
      </c>
      <c r="D19" s="23" t="s">
        <v>89</v>
      </c>
      <c r="E19" s="24">
        <v>9</v>
      </c>
      <c r="F19" s="24">
        <v>9</v>
      </c>
      <c r="G19" s="25">
        <v>16</v>
      </c>
      <c r="H19" s="26" t="s">
        <v>159</v>
      </c>
      <c r="I19" s="27" t="s">
        <v>165</v>
      </c>
      <c r="J19" s="28" t="s">
        <v>142</v>
      </c>
      <c r="K19" s="28" t="s">
        <v>166</v>
      </c>
      <c r="L19" s="43" t="s">
        <v>167</v>
      </c>
      <c r="M19" s="23" t="s">
        <v>105</v>
      </c>
      <c r="N19" s="30" t="s">
        <v>168</v>
      </c>
      <c r="O19" s="21" t="s">
        <v>97</v>
      </c>
    </row>
    <row r="20" spans="1:15" ht="42" customHeight="1" x14ac:dyDescent="0.25">
      <c r="A20" s="31">
        <v>14</v>
      </c>
      <c r="B20" s="32" t="s">
        <v>169</v>
      </c>
      <c r="C20" s="33" t="s">
        <v>152</v>
      </c>
      <c r="D20" s="34" t="s">
        <v>109</v>
      </c>
      <c r="E20" s="35">
        <v>14</v>
      </c>
      <c r="F20" s="35">
        <v>9</v>
      </c>
      <c r="G20" s="36">
        <v>20</v>
      </c>
      <c r="H20" s="37" t="s">
        <v>100</v>
      </c>
      <c r="I20" s="38" t="s">
        <v>170</v>
      </c>
      <c r="J20" s="39" t="s">
        <v>171</v>
      </c>
      <c r="K20" s="39" t="s">
        <v>172</v>
      </c>
      <c r="L20" s="42" t="s">
        <v>94</v>
      </c>
      <c r="M20" s="34" t="s">
        <v>95</v>
      </c>
      <c r="N20" s="41" t="s">
        <v>173</v>
      </c>
      <c r="O20" s="32" t="s">
        <v>97</v>
      </c>
    </row>
    <row r="21" spans="1:15" ht="42" customHeight="1" x14ac:dyDescent="0.25">
      <c r="A21" s="20">
        <v>15</v>
      </c>
      <c r="B21" s="21" t="s">
        <v>174</v>
      </c>
      <c r="C21" s="22" t="s">
        <v>152</v>
      </c>
      <c r="D21" s="23" t="s">
        <v>99</v>
      </c>
      <c r="E21" s="24">
        <v>5</v>
      </c>
      <c r="F21" s="24">
        <v>4</v>
      </c>
      <c r="G21" s="25">
        <v>8</v>
      </c>
      <c r="H21" s="26" t="s">
        <v>94</v>
      </c>
      <c r="I21" s="27" t="s">
        <v>175</v>
      </c>
      <c r="J21" s="28" t="s">
        <v>94</v>
      </c>
      <c r="K21" s="28" t="s">
        <v>94</v>
      </c>
      <c r="L21" s="43" t="s">
        <v>176</v>
      </c>
      <c r="M21" s="23" t="s">
        <v>105</v>
      </c>
      <c r="N21" s="30" t="s">
        <v>177</v>
      </c>
      <c r="O21" s="21" t="s">
        <v>107</v>
      </c>
    </row>
    <row r="22" spans="1:15" ht="42" customHeight="1" x14ac:dyDescent="0.25">
      <c r="A22" s="31">
        <v>16</v>
      </c>
      <c r="B22" s="32" t="s">
        <v>178</v>
      </c>
      <c r="C22" s="33" t="s">
        <v>179</v>
      </c>
      <c r="D22" s="34" t="s">
        <v>109</v>
      </c>
      <c r="E22" s="35">
        <v>15</v>
      </c>
      <c r="F22" s="35">
        <v>9</v>
      </c>
      <c r="G22" s="36">
        <v>18</v>
      </c>
      <c r="H22" s="37" t="s">
        <v>115</v>
      </c>
      <c r="I22" s="38" t="s">
        <v>180</v>
      </c>
      <c r="J22" s="39" t="s">
        <v>181</v>
      </c>
      <c r="K22" s="39" t="s">
        <v>182</v>
      </c>
      <c r="L22" s="42" t="s">
        <v>94</v>
      </c>
      <c r="M22" s="34" t="s">
        <v>95</v>
      </c>
      <c r="N22" s="41" t="s">
        <v>183</v>
      </c>
      <c r="O22" s="32" t="s">
        <v>97</v>
      </c>
    </row>
    <row r="23" spans="1:15" ht="42" customHeight="1" x14ac:dyDescent="0.25">
      <c r="A23" s="20">
        <v>17</v>
      </c>
      <c r="B23" s="21" t="s">
        <v>184</v>
      </c>
      <c r="C23" s="22" t="s">
        <v>179</v>
      </c>
      <c r="D23" s="23" t="s">
        <v>89</v>
      </c>
      <c r="E23" s="24">
        <v>12</v>
      </c>
      <c r="F23" s="24">
        <v>9</v>
      </c>
      <c r="G23" s="25">
        <v>20</v>
      </c>
      <c r="H23" s="26" t="s">
        <v>115</v>
      </c>
      <c r="I23" s="27" t="s">
        <v>185</v>
      </c>
      <c r="J23" s="28" t="s">
        <v>142</v>
      </c>
      <c r="K23" s="28" t="s">
        <v>186</v>
      </c>
      <c r="L23" s="29" t="s">
        <v>94</v>
      </c>
      <c r="M23" s="23" t="s">
        <v>95</v>
      </c>
      <c r="N23" s="30" t="s">
        <v>187</v>
      </c>
      <c r="O23" s="21" t="s">
        <v>97</v>
      </c>
    </row>
    <row r="24" spans="1:15" ht="42" customHeight="1" x14ac:dyDescent="0.25">
      <c r="A24" s="31">
        <v>18</v>
      </c>
      <c r="B24" s="32" t="s">
        <v>188</v>
      </c>
      <c r="C24" s="33" t="s">
        <v>179</v>
      </c>
      <c r="D24" s="34" t="s">
        <v>189</v>
      </c>
      <c r="E24" s="35">
        <v>8</v>
      </c>
      <c r="F24" s="35">
        <v>8</v>
      </c>
      <c r="G24" s="36">
        <v>16</v>
      </c>
      <c r="H24" s="37" t="s">
        <v>94</v>
      </c>
      <c r="I24" s="38" t="s">
        <v>190</v>
      </c>
      <c r="J24" s="39" t="s">
        <v>191</v>
      </c>
      <c r="K24" s="39" t="s">
        <v>192</v>
      </c>
      <c r="L24" s="40" t="s">
        <v>193</v>
      </c>
      <c r="M24" s="34" t="s">
        <v>105</v>
      </c>
      <c r="N24" s="41" t="s">
        <v>194</v>
      </c>
      <c r="O24" s="32" t="s">
        <v>107</v>
      </c>
    </row>
    <row r="25" spans="1:15" ht="42" customHeight="1" x14ac:dyDescent="0.25">
      <c r="A25" s="20">
        <v>19</v>
      </c>
      <c r="B25" s="21" t="s">
        <v>195</v>
      </c>
      <c r="C25" s="22" t="s">
        <v>179</v>
      </c>
      <c r="D25" s="23" t="s">
        <v>109</v>
      </c>
      <c r="E25" s="24">
        <v>14</v>
      </c>
      <c r="F25" s="24">
        <v>9</v>
      </c>
      <c r="G25" s="25">
        <v>18</v>
      </c>
      <c r="H25" s="26" t="s">
        <v>196</v>
      </c>
      <c r="I25" s="27" t="s">
        <v>197</v>
      </c>
      <c r="J25" s="28" t="s">
        <v>198</v>
      </c>
      <c r="K25" s="28" t="s">
        <v>199</v>
      </c>
      <c r="L25" s="29" t="s">
        <v>94</v>
      </c>
      <c r="M25" s="23" t="s">
        <v>95</v>
      </c>
      <c r="N25" s="30" t="s">
        <v>200</v>
      </c>
      <c r="O25" s="21" t="s">
        <v>97</v>
      </c>
    </row>
    <row r="26" spans="1:15" ht="42" customHeight="1" x14ac:dyDescent="0.25">
      <c r="A26" s="31">
        <v>20</v>
      </c>
      <c r="B26" s="32" t="s">
        <v>201</v>
      </c>
      <c r="C26" s="33" t="s">
        <v>179</v>
      </c>
      <c r="D26" s="34" t="s">
        <v>89</v>
      </c>
      <c r="E26" s="35">
        <v>11</v>
      </c>
      <c r="F26" s="35">
        <v>9</v>
      </c>
      <c r="G26" s="36">
        <v>16</v>
      </c>
      <c r="H26" s="37" t="s">
        <v>202</v>
      </c>
      <c r="I26" s="38" t="s">
        <v>203</v>
      </c>
      <c r="J26" s="39" t="s">
        <v>94</v>
      </c>
      <c r="K26" s="39" t="s">
        <v>204</v>
      </c>
      <c r="L26" s="40" t="s">
        <v>205</v>
      </c>
      <c r="M26" s="34" t="s">
        <v>105</v>
      </c>
      <c r="N26" s="41" t="s">
        <v>206</v>
      </c>
      <c r="O26" s="32" t="s">
        <v>97</v>
      </c>
    </row>
    <row r="27" spans="1:15" ht="42" customHeight="1" x14ac:dyDescent="0.25">
      <c r="A27" s="44">
        <v>21</v>
      </c>
      <c r="B27" s="45"/>
      <c r="C27" s="46"/>
      <c r="D27" s="47"/>
      <c r="E27" s="48"/>
      <c r="F27" s="48"/>
      <c r="G27" s="48"/>
      <c r="H27" s="49"/>
      <c r="I27" s="50"/>
      <c r="J27" s="51"/>
      <c r="K27" s="51"/>
      <c r="L27" s="52"/>
      <c r="M27" s="47"/>
      <c r="N27" s="53"/>
      <c r="O27" s="45"/>
    </row>
    <row r="28" spans="1:15" ht="42" customHeight="1" x14ac:dyDescent="0.25">
      <c r="A28" s="44">
        <v>22</v>
      </c>
      <c r="B28" s="45"/>
      <c r="C28" s="46"/>
      <c r="D28" s="47"/>
      <c r="E28" s="48"/>
      <c r="F28" s="48"/>
      <c r="G28" s="48"/>
      <c r="H28" s="49"/>
      <c r="I28" s="50"/>
      <c r="J28" s="51"/>
      <c r="K28" s="51"/>
      <c r="L28" s="52"/>
      <c r="M28" s="47"/>
      <c r="N28" s="53"/>
      <c r="O28" s="45"/>
    </row>
    <row r="29" spans="1:15" ht="42" customHeight="1" x14ac:dyDescent="0.25">
      <c r="A29" s="44">
        <v>23</v>
      </c>
      <c r="B29" s="45"/>
      <c r="C29" s="46"/>
      <c r="D29" s="47"/>
      <c r="E29" s="48"/>
      <c r="F29" s="48"/>
      <c r="G29" s="48"/>
      <c r="H29" s="49"/>
      <c r="I29" s="50"/>
      <c r="J29" s="51"/>
      <c r="K29" s="51"/>
      <c r="L29" s="52"/>
      <c r="M29" s="47"/>
      <c r="N29" s="53"/>
      <c r="O29" s="45"/>
    </row>
    <row r="30" spans="1:15" ht="42" customHeight="1" x14ac:dyDescent="0.25">
      <c r="A30" s="44">
        <v>24</v>
      </c>
      <c r="B30" s="45"/>
      <c r="C30" s="46"/>
      <c r="D30" s="47"/>
      <c r="E30" s="48"/>
      <c r="F30" s="48"/>
      <c r="G30" s="48"/>
      <c r="H30" s="49"/>
      <c r="I30" s="50"/>
      <c r="J30" s="51"/>
      <c r="K30" s="51"/>
      <c r="L30" s="52"/>
      <c r="M30" s="47"/>
      <c r="N30" s="53"/>
      <c r="O30" s="45"/>
    </row>
    <row r="31" spans="1:15" ht="42" customHeight="1" x14ac:dyDescent="0.25">
      <c r="A31" s="44">
        <v>25</v>
      </c>
      <c r="B31" s="45"/>
      <c r="C31" s="46"/>
      <c r="D31" s="47"/>
      <c r="E31" s="48"/>
      <c r="F31" s="48"/>
      <c r="G31" s="48"/>
      <c r="H31" s="49"/>
      <c r="I31" s="50"/>
      <c r="J31" s="51"/>
      <c r="K31" s="51"/>
      <c r="L31" s="52"/>
      <c r="M31" s="47"/>
      <c r="N31" s="53"/>
      <c r="O31" s="45"/>
    </row>
    <row r="32" spans="1:15" ht="42" customHeight="1" x14ac:dyDescent="0.25">
      <c r="A32" s="44">
        <v>26</v>
      </c>
      <c r="B32" s="45"/>
      <c r="C32" s="46"/>
      <c r="D32" s="47"/>
      <c r="E32" s="48"/>
      <c r="F32" s="48"/>
      <c r="G32" s="48"/>
      <c r="H32" s="49"/>
      <c r="I32" s="50"/>
      <c r="J32" s="51"/>
      <c r="K32" s="51"/>
      <c r="L32" s="52"/>
      <c r="M32" s="47"/>
      <c r="N32" s="53"/>
      <c r="O32" s="45"/>
    </row>
    <row r="33" spans="1:15" ht="42" customHeight="1" x14ac:dyDescent="0.25">
      <c r="A33" s="44">
        <v>27</v>
      </c>
      <c r="B33" s="45"/>
      <c r="C33" s="46"/>
      <c r="D33" s="47"/>
      <c r="E33" s="48"/>
      <c r="F33" s="48"/>
      <c r="G33" s="48"/>
      <c r="H33" s="49"/>
      <c r="I33" s="50"/>
      <c r="J33" s="51"/>
      <c r="K33" s="51"/>
      <c r="L33" s="52"/>
      <c r="M33" s="47"/>
      <c r="N33" s="53"/>
      <c r="O33" s="45"/>
    </row>
    <row r="34" spans="1:15" ht="42" customHeight="1" x14ac:dyDescent="0.25">
      <c r="A34" s="44">
        <v>28</v>
      </c>
      <c r="B34" s="45"/>
      <c r="C34" s="46"/>
      <c r="D34" s="47"/>
      <c r="E34" s="48"/>
      <c r="F34" s="48"/>
      <c r="G34" s="48"/>
      <c r="H34" s="49"/>
      <c r="I34" s="50"/>
      <c r="J34" s="51"/>
      <c r="K34" s="51"/>
      <c r="L34" s="52"/>
      <c r="M34" s="47"/>
      <c r="N34" s="53"/>
      <c r="O34" s="45"/>
    </row>
    <row r="35" spans="1:15" ht="42" customHeight="1" x14ac:dyDescent="0.25">
      <c r="A35" s="44">
        <v>29</v>
      </c>
      <c r="B35" s="45"/>
      <c r="C35" s="46"/>
      <c r="D35" s="47"/>
      <c r="E35" s="48"/>
      <c r="F35" s="48"/>
      <c r="G35" s="48"/>
      <c r="H35" s="49"/>
      <c r="I35" s="50"/>
      <c r="J35" s="51"/>
      <c r="K35" s="51"/>
      <c r="L35" s="52"/>
      <c r="M35" s="47"/>
      <c r="N35" s="53"/>
      <c r="O35" s="45"/>
    </row>
    <row r="36" spans="1:15" ht="42" customHeight="1" x14ac:dyDescent="0.25">
      <c r="A36" s="44">
        <v>30</v>
      </c>
      <c r="B36" s="45"/>
      <c r="C36" s="46"/>
      <c r="D36" s="47"/>
      <c r="E36" s="48"/>
      <c r="F36" s="48"/>
      <c r="G36" s="48"/>
      <c r="H36" s="49"/>
      <c r="I36" s="50"/>
      <c r="J36" s="51"/>
      <c r="K36" s="51"/>
      <c r="L36" s="52"/>
      <c r="M36" s="47"/>
      <c r="N36" s="53"/>
      <c r="O36" s="45"/>
    </row>
    <row r="37" spans="1:15" ht="42" customHeight="1" x14ac:dyDescent="0.25">
      <c r="A37" s="44">
        <v>31</v>
      </c>
      <c r="B37" s="45"/>
      <c r="C37" s="46"/>
      <c r="D37" s="47"/>
      <c r="E37" s="48"/>
      <c r="F37" s="48"/>
      <c r="G37" s="48"/>
      <c r="H37" s="49"/>
      <c r="I37" s="50"/>
      <c r="J37" s="51"/>
      <c r="K37" s="51"/>
      <c r="L37" s="52"/>
      <c r="M37" s="47"/>
      <c r="N37" s="53"/>
      <c r="O37" s="45"/>
    </row>
    <row r="38" spans="1:15" ht="42" customHeight="1" x14ac:dyDescent="0.25">
      <c r="A38" s="44">
        <v>32</v>
      </c>
      <c r="B38" s="45"/>
      <c r="C38" s="46"/>
      <c r="D38" s="47"/>
      <c r="E38" s="48"/>
      <c r="F38" s="48"/>
      <c r="G38" s="48"/>
      <c r="H38" s="49"/>
      <c r="I38" s="50"/>
      <c r="J38" s="51"/>
      <c r="K38" s="51"/>
      <c r="L38" s="52"/>
      <c r="M38" s="47"/>
      <c r="N38" s="53"/>
      <c r="O38" s="45"/>
    </row>
    <row r="39" spans="1:15" ht="42" customHeight="1" x14ac:dyDescent="0.25">
      <c r="A39" s="44">
        <v>33</v>
      </c>
      <c r="B39" s="45"/>
      <c r="C39" s="46"/>
      <c r="D39" s="47"/>
      <c r="E39" s="48"/>
      <c r="F39" s="48"/>
      <c r="G39" s="48"/>
      <c r="H39" s="49"/>
      <c r="I39" s="50"/>
      <c r="J39" s="51"/>
      <c r="K39" s="51"/>
      <c r="L39" s="52"/>
      <c r="M39" s="47"/>
      <c r="N39" s="53"/>
      <c r="O39" s="45"/>
    </row>
    <row r="40" spans="1:15" ht="42" customHeight="1" x14ac:dyDescent="0.25">
      <c r="A40" s="44">
        <v>34</v>
      </c>
      <c r="B40" s="45"/>
      <c r="C40" s="46"/>
      <c r="D40" s="47"/>
      <c r="E40" s="48"/>
      <c r="F40" s="48"/>
      <c r="G40" s="48"/>
      <c r="H40" s="49"/>
      <c r="I40" s="50"/>
      <c r="J40" s="51"/>
      <c r="K40" s="51"/>
      <c r="L40" s="52"/>
      <c r="M40" s="47"/>
      <c r="N40" s="53"/>
      <c r="O40" s="45"/>
    </row>
    <row r="41" spans="1:15" ht="42" customHeight="1" x14ac:dyDescent="0.25">
      <c r="A41" s="44">
        <v>35</v>
      </c>
      <c r="B41" s="45"/>
      <c r="C41" s="46"/>
      <c r="D41" s="47"/>
      <c r="E41" s="48"/>
      <c r="F41" s="48"/>
      <c r="G41" s="48"/>
      <c r="H41" s="49"/>
      <c r="I41" s="50"/>
      <c r="J41" s="51"/>
      <c r="K41" s="51"/>
      <c r="L41" s="52"/>
      <c r="M41" s="47"/>
      <c r="N41" s="53"/>
      <c r="O41" s="45"/>
    </row>
    <row r="42" spans="1:15" ht="42" customHeight="1" x14ac:dyDescent="0.25">
      <c r="A42" s="44">
        <v>36</v>
      </c>
      <c r="B42" s="45"/>
      <c r="C42" s="46"/>
      <c r="D42" s="47"/>
      <c r="E42" s="48"/>
      <c r="F42" s="48"/>
      <c r="G42" s="48"/>
      <c r="H42" s="49"/>
      <c r="I42" s="50"/>
      <c r="J42" s="51"/>
      <c r="K42" s="51"/>
      <c r="L42" s="52"/>
      <c r="M42" s="47"/>
      <c r="N42" s="53"/>
      <c r="O42" s="45"/>
    </row>
    <row r="43" spans="1:15" ht="42" customHeight="1" x14ac:dyDescent="0.25">
      <c r="A43" s="44">
        <v>37</v>
      </c>
      <c r="B43" s="45"/>
      <c r="C43" s="46"/>
      <c r="D43" s="47"/>
      <c r="E43" s="48"/>
      <c r="F43" s="48"/>
      <c r="G43" s="48"/>
      <c r="H43" s="49"/>
      <c r="I43" s="50"/>
      <c r="J43" s="51"/>
      <c r="K43" s="51"/>
      <c r="L43" s="52"/>
      <c r="M43" s="47"/>
      <c r="N43" s="53"/>
      <c r="O43" s="45"/>
    </row>
    <row r="44" spans="1:15" ht="42" customHeight="1" x14ac:dyDescent="0.25">
      <c r="A44" s="44">
        <v>38</v>
      </c>
      <c r="B44" s="45"/>
      <c r="C44" s="46"/>
      <c r="D44" s="47"/>
      <c r="E44" s="48"/>
      <c r="F44" s="48"/>
      <c r="G44" s="48"/>
      <c r="H44" s="49"/>
      <c r="I44" s="50"/>
      <c r="J44" s="51"/>
      <c r="K44" s="51"/>
      <c r="L44" s="52"/>
      <c r="M44" s="47"/>
      <c r="N44" s="53"/>
      <c r="O44" s="45"/>
    </row>
    <row r="45" spans="1:15" ht="42" customHeight="1" x14ac:dyDescent="0.25">
      <c r="A45" s="44">
        <v>39</v>
      </c>
      <c r="B45" s="45"/>
      <c r="C45" s="46"/>
      <c r="D45" s="47"/>
      <c r="E45" s="48"/>
      <c r="F45" s="48"/>
      <c r="G45" s="48"/>
      <c r="H45" s="49"/>
      <c r="I45" s="50"/>
      <c r="J45" s="51"/>
      <c r="K45" s="51"/>
      <c r="L45" s="52"/>
      <c r="M45" s="47"/>
      <c r="N45" s="53"/>
      <c r="O45" s="45"/>
    </row>
    <row r="46" spans="1:15" ht="42" customHeight="1" x14ac:dyDescent="0.25">
      <c r="A46" s="44">
        <v>40</v>
      </c>
      <c r="B46" s="45"/>
      <c r="C46" s="46"/>
      <c r="D46" s="47"/>
      <c r="E46" s="48"/>
      <c r="F46" s="48"/>
      <c r="G46" s="48"/>
      <c r="H46" s="49"/>
      <c r="I46" s="50"/>
      <c r="J46" s="51"/>
      <c r="K46" s="51"/>
      <c r="L46" s="52"/>
      <c r="M46" s="47"/>
      <c r="N46" s="53"/>
      <c r="O46" s="45"/>
    </row>
    <row r="47" spans="1:15" ht="42" customHeight="1" x14ac:dyDescent="0.25">
      <c r="A47" s="44">
        <v>41</v>
      </c>
      <c r="B47" s="45"/>
      <c r="C47" s="46"/>
      <c r="D47" s="47"/>
      <c r="E47" s="48"/>
      <c r="F47" s="48"/>
      <c r="G47" s="48"/>
      <c r="H47" s="49"/>
      <c r="I47" s="50"/>
      <c r="J47" s="51"/>
      <c r="K47" s="51"/>
      <c r="L47" s="52"/>
      <c r="M47" s="47"/>
      <c r="N47" s="53"/>
      <c r="O47" s="45"/>
    </row>
    <row r="48" spans="1:15" ht="42" customHeight="1" x14ac:dyDescent="0.25">
      <c r="A48" s="44">
        <v>42</v>
      </c>
      <c r="B48" s="45"/>
      <c r="C48" s="46"/>
      <c r="D48" s="47"/>
      <c r="E48" s="48"/>
      <c r="F48" s="48"/>
      <c r="G48" s="48"/>
      <c r="H48" s="49"/>
      <c r="I48" s="50"/>
      <c r="J48" s="51"/>
      <c r="K48" s="51"/>
      <c r="L48" s="52"/>
      <c r="M48" s="47"/>
      <c r="N48" s="53"/>
      <c r="O48" s="45"/>
    </row>
    <row r="49" spans="1:15" ht="42" customHeight="1" x14ac:dyDescent="0.25">
      <c r="A49" s="44">
        <v>43</v>
      </c>
      <c r="B49" s="45"/>
      <c r="C49" s="46"/>
      <c r="D49" s="47"/>
      <c r="E49" s="48"/>
      <c r="F49" s="48"/>
      <c r="G49" s="48"/>
      <c r="H49" s="49"/>
      <c r="I49" s="50"/>
      <c r="J49" s="51"/>
      <c r="K49" s="51"/>
      <c r="L49" s="52"/>
      <c r="M49" s="47"/>
      <c r="N49" s="53"/>
      <c r="O49" s="45"/>
    </row>
    <row r="50" spans="1:15" ht="42" customHeight="1" x14ac:dyDescent="0.25">
      <c r="A50" s="44">
        <v>44</v>
      </c>
      <c r="B50" s="45"/>
      <c r="C50" s="46"/>
      <c r="D50" s="47"/>
      <c r="E50" s="48"/>
      <c r="F50" s="48"/>
      <c r="G50" s="48"/>
      <c r="H50" s="49"/>
      <c r="I50" s="50"/>
      <c r="J50" s="51"/>
      <c r="K50" s="51"/>
      <c r="L50" s="52"/>
      <c r="M50" s="47"/>
      <c r="N50" s="53"/>
      <c r="O50" s="45"/>
    </row>
    <row r="51" spans="1:15" ht="42" customHeight="1" x14ac:dyDescent="0.25">
      <c r="A51" s="44">
        <v>45</v>
      </c>
      <c r="B51" s="45"/>
      <c r="C51" s="46"/>
      <c r="D51" s="47"/>
      <c r="E51" s="48"/>
      <c r="F51" s="48"/>
      <c r="G51" s="48"/>
      <c r="H51" s="49"/>
      <c r="I51" s="50"/>
      <c r="J51" s="51"/>
      <c r="K51" s="51"/>
      <c r="L51" s="52"/>
      <c r="M51" s="47"/>
      <c r="N51" s="53"/>
      <c r="O51" s="45"/>
    </row>
    <row r="52" spans="1:15" ht="42" customHeight="1" x14ac:dyDescent="0.25">
      <c r="A52" s="44">
        <v>46</v>
      </c>
      <c r="B52" s="45"/>
      <c r="C52" s="46"/>
      <c r="D52" s="47"/>
      <c r="E52" s="48"/>
      <c r="F52" s="48"/>
      <c r="G52" s="48"/>
      <c r="H52" s="49"/>
      <c r="I52" s="50"/>
      <c r="J52" s="51"/>
      <c r="K52" s="51"/>
      <c r="L52" s="52"/>
      <c r="M52" s="47"/>
      <c r="N52" s="53"/>
      <c r="O52" s="45"/>
    </row>
    <row r="53" spans="1:15" ht="42" customHeight="1" x14ac:dyDescent="0.25">
      <c r="A53" s="44">
        <v>47</v>
      </c>
      <c r="B53" s="45"/>
      <c r="C53" s="46"/>
      <c r="D53" s="47"/>
      <c r="E53" s="48"/>
      <c r="F53" s="48"/>
      <c r="G53" s="48"/>
      <c r="H53" s="49"/>
      <c r="I53" s="50"/>
      <c r="J53" s="51"/>
      <c r="K53" s="51"/>
      <c r="L53" s="52"/>
      <c r="M53" s="47"/>
      <c r="N53" s="53"/>
      <c r="O53" s="45"/>
    </row>
    <row r="54" spans="1:15" ht="42" customHeight="1" x14ac:dyDescent="0.25">
      <c r="A54" s="44">
        <v>48</v>
      </c>
      <c r="B54" s="45"/>
      <c r="C54" s="46"/>
      <c r="D54" s="47"/>
      <c r="E54" s="48"/>
      <c r="F54" s="48"/>
      <c r="G54" s="48"/>
      <c r="H54" s="49"/>
      <c r="I54" s="50"/>
      <c r="J54" s="51"/>
      <c r="K54" s="51"/>
      <c r="L54" s="52"/>
      <c r="M54" s="47"/>
      <c r="N54" s="53"/>
      <c r="O54" s="45"/>
    </row>
    <row r="55" spans="1:15" ht="42" customHeight="1" x14ac:dyDescent="0.25">
      <c r="A55" s="44">
        <v>49</v>
      </c>
      <c r="B55" s="45"/>
      <c r="C55" s="46"/>
      <c r="D55" s="47"/>
      <c r="E55" s="48"/>
      <c r="F55" s="48"/>
      <c r="G55" s="48"/>
      <c r="H55" s="49"/>
      <c r="I55" s="50"/>
      <c r="J55" s="51"/>
      <c r="K55" s="51"/>
      <c r="L55" s="52"/>
      <c r="M55" s="47"/>
      <c r="N55" s="53"/>
      <c r="O55" s="45"/>
    </row>
    <row r="56" spans="1:15" ht="42" customHeight="1" x14ac:dyDescent="0.25">
      <c r="A56" s="44">
        <v>50</v>
      </c>
      <c r="B56" s="45"/>
      <c r="C56" s="46"/>
      <c r="D56" s="47"/>
      <c r="E56" s="48"/>
      <c r="F56" s="48"/>
      <c r="G56" s="48"/>
      <c r="H56" s="49"/>
      <c r="I56" s="50"/>
      <c r="J56" s="51"/>
      <c r="K56" s="51"/>
      <c r="L56" s="52"/>
      <c r="M56" s="47"/>
      <c r="N56" s="53"/>
      <c r="O56" s="45"/>
    </row>
    <row r="57" spans="1:15" ht="42" customHeight="1" x14ac:dyDescent="0.25">
      <c r="A57" s="44">
        <v>51</v>
      </c>
      <c r="B57" s="45"/>
      <c r="C57" s="46"/>
      <c r="D57" s="47"/>
      <c r="E57" s="48"/>
      <c r="F57" s="48"/>
      <c r="G57" s="48"/>
      <c r="H57" s="49"/>
      <c r="I57" s="50"/>
      <c r="J57" s="51"/>
      <c r="K57" s="51"/>
      <c r="L57" s="52"/>
      <c r="M57" s="47"/>
      <c r="N57" s="53"/>
      <c r="O57" s="45"/>
    </row>
    <row r="58" spans="1:15" ht="42" customHeight="1" x14ac:dyDescent="0.25">
      <c r="A58" s="44">
        <v>52</v>
      </c>
      <c r="B58" s="45"/>
      <c r="C58" s="46"/>
      <c r="D58" s="47"/>
      <c r="E58" s="48"/>
      <c r="F58" s="48"/>
      <c r="G58" s="48"/>
      <c r="H58" s="49"/>
      <c r="I58" s="50"/>
      <c r="J58" s="51"/>
      <c r="K58" s="51"/>
      <c r="L58" s="52"/>
      <c r="M58" s="47"/>
      <c r="N58" s="53"/>
      <c r="O58" s="45"/>
    </row>
    <row r="59" spans="1:15" ht="42" customHeight="1" x14ac:dyDescent="0.25">
      <c r="A59" s="44">
        <v>53</v>
      </c>
      <c r="B59" s="45"/>
      <c r="C59" s="46"/>
      <c r="D59" s="47"/>
      <c r="E59" s="48"/>
      <c r="F59" s="48"/>
      <c r="G59" s="48"/>
      <c r="H59" s="49"/>
      <c r="I59" s="50"/>
      <c r="J59" s="51"/>
      <c r="K59" s="51"/>
      <c r="L59" s="52"/>
      <c r="M59" s="47"/>
      <c r="N59" s="53"/>
      <c r="O59" s="45"/>
    </row>
    <row r="60" spans="1:15" ht="21.75" customHeight="1" x14ac:dyDescent="0.25">
      <c r="A60" s="54" t="s">
        <v>207</v>
      </c>
      <c r="B60" s="55"/>
      <c r="C60" s="55"/>
      <c r="D60" s="55"/>
      <c r="E60" s="55"/>
      <c r="F60" s="56">
        <f>SUM(F7:F59)</f>
        <v>157</v>
      </c>
      <c r="G60" s="56">
        <f>SUM(G7:G59)</f>
        <v>280</v>
      </c>
      <c r="H60" s="55"/>
      <c r="I60" s="55"/>
      <c r="J60" s="55"/>
      <c r="K60" s="55"/>
      <c r="L60" s="55"/>
      <c r="M60" s="57" t="str">
        <f>COUNTIF(M7:M59,"normal")&amp;" N / "&amp;COUNTIF(M7:M59,"behindert")&amp;" B / "&amp;COUNTIF(M7:M59,"unterbrochen")&amp;" U"</f>
        <v>11 N / 7 B / 2 U</v>
      </c>
      <c r="N60" s="55"/>
      <c r="O60" s="55"/>
    </row>
    <row r="61" spans="1:15" ht="18" customHeight="1" x14ac:dyDescent="0.25"/>
    <row r="62" spans="1:15" ht="30" customHeight="1" x14ac:dyDescent="0.25">
      <c r="A62" s="5" t="s">
        <v>208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18" customHeight="1" x14ac:dyDescent="0.25"/>
    <row r="64" spans="1:15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</sheetData>
  <mergeCells count="4">
    <mergeCell ref="A2:O2"/>
    <mergeCell ref="A3:O3"/>
    <mergeCell ref="A6:B6"/>
    <mergeCell ref="A62:O62"/>
  </mergeCells>
  <conditionalFormatting sqref="D7:D59">
    <cfRule type="expression" dxfId="7" priority="7">
      <formula>OR(D7="Regen",D7="Starkregen")</formula>
    </cfRule>
    <cfRule type="expression" dxfId="6" priority="8">
      <formula>OR(D7="Frost",D7="Schnee")</formula>
    </cfRule>
    <cfRule type="expression" dxfId="5" priority="9">
      <formula>D7="sonnig"</formula>
    </cfRule>
  </conditionalFormatting>
  <conditionalFormatting sqref="M7:M59">
    <cfRule type="expression" dxfId="4" priority="2">
      <formula>M7="normal"</formula>
    </cfRule>
    <cfRule type="expression" dxfId="3" priority="3">
      <formula>M7="behindert"</formula>
    </cfRule>
    <cfRule type="expression" dxfId="2" priority="4">
      <formula>M7="unterbrochen"</formula>
    </cfRule>
    <cfRule type="expression" dxfId="1" priority="5">
      <formula>M7="kritisch"</formula>
    </cfRule>
    <cfRule type="expression" dxfId="0" priority="6">
      <formula>M7="Ruhetag"</formula>
    </cfRule>
  </conditionalFormatting>
  <dataValidations count="2">
    <dataValidation type="list" allowBlank="1" sqref="D7:D59" xr:uid="{00000000-0002-0000-0100-000000000000}">
      <formula1>"sonnig,bewölkt,Regen,Starkregen,Schnee,Frost,Wind,Nebel,wechselhaft"</formula1>
      <formula2>0</formula2>
    </dataValidation>
    <dataValidation type="list" allowBlank="1" sqref="M7:M59" xr:uid="{00000000-0002-0000-0100-000001000000}">
      <formula1>"normal,behindert,unterbrochen,kritisch,Ruhetag,Feiertag"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9"/>
  <sheetViews>
    <sheetView showGridLines="0" zoomScaleNormal="100" workbookViewId="0"/>
  </sheetViews>
  <sheetFormatPr baseColWidth="10" defaultColWidth="8.7109375" defaultRowHeight="15" x14ac:dyDescent="0.25"/>
  <cols>
    <col min="1" max="1" width="4" customWidth="1"/>
    <col min="2" max="2" width="32" customWidth="1"/>
    <col min="3" max="3" width="16" customWidth="1"/>
    <col min="4" max="4" width="14" customWidth="1"/>
    <col min="5" max="5" width="20" customWidth="1"/>
    <col min="6" max="6" width="4" customWidth="1"/>
  </cols>
  <sheetData>
    <row r="1" spans="1:5" ht="6" customHeight="1" x14ac:dyDescent="0.25"/>
    <row r="2" spans="1:5" ht="54" customHeight="1" x14ac:dyDescent="0.25">
      <c r="A2" s="2" t="s">
        <v>209</v>
      </c>
      <c r="B2" s="2"/>
      <c r="C2" s="2"/>
      <c r="D2" s="2"/>
      <c r="E2" s="2"/>
    </row>
    <row r="3" spans="1:5" ht="19.5" customHeight="1" x14ac:dyDescent="0.25">
      <c r="A3" s="7" t="s">
        <v>210</v>
      </c>
      <c r="B3" s="7"/>
      <c r="C3" s="7"/>
      <c r="D3" s="7"/>
      <c r="E3" s="7"/>
    </row>
    <row r="4" spans="1:5" ht="18" customHeight="1" x14ac:dyDescent="0.25"/>
    <row r="5" spans="1:5" ht="21.75" customHeight="1" x14ac:dyDescent="0.25">
      <c r="B5" s="4" t="s">
        <v>211</v>
      </c>
      <c r="C5" s="4"/>
      <c r="D5" s="4"/>
      <c r="E5" s="4"/>
    </row>
    <row r="6" spans="1:5" ht="18.75" customHeight="1" x14ac:dyDescent="0.25">
      <c r="B6" s="58" t="s">
        <v>212</v>
      </c>
      <c r="C6" s="59">
        <f>COUNTA(Bautagebuch!B7:B59)</f>
        <v>20</v>
      </c>
      <c r="D6" s="1"/>
      <c r="E6" s="1"/>
    </row>
    <row r="7" spans="1:5" ht="18.75" customHeight="1" x14ac:dyDescent="0.25">
      <c r="B7" s="58" t="s">
        <v>213</v>
      </c>
      <c r="C7" s="59">
        <f>COUNTIF(Bautagebuch!M7:M59,"normal")</f>
        <v>11</v>
      </c>
      <c r="D7" s="1"/>
      <c r="E7" s="1"/>
    </row>
    <row r="8" spans="1:5" ht="18.75" customHeight="1" x14ac:dyDescent="0.25">
      <c r="B8" s="58" t="s">
        <v>214</v>
      </c>
      <c r="C8" s="59">
        <f>COUNTIF(Bautagebuch!M7:M59,"behindert")</f>
        <v>7</v>
      </c>
      <c r="D8" s="1"/>
      <c r="E8" s="1"/>
    </row>
    <row r="9" spans="1:5" ht="18.75" customHeight="1" x14ac:dyDescent="0.25">
      <c r="B9" s="58" t="s">
        <v>215</v>
      </c>
      <c r="C9" s="59">
        <f>COUNTIF(Bautagebuch!M7:M59,"unterbrochen")</f>
        <v>2</v>
      </c>
      <c r="D9" s="1"/>
      <c r="E9" s="1"/>
    </row>
    <row r="10" spans="1:5" ht="18.75" customHeight="1" x14ac:dyDescent="0.25">
      <c r="B10" s="58" t="s">
        <v>216</v>
      </c>
      <c r="C10" s="59">
        <f>COUNTIF(Bautagebuch!M7:M59,"kritisch")</f>
        <v>0</v>
      </c>
      <c r="D10" s="1"/>
      <c r="E10" s="1"/>
    </row>
    <row r="11" spans="1:5" ht="18.75" customHeight="1" x14ac:dyDescent="0.25">
      <c r="B11" s="58" t="s">
        <v>217</v>
      </c>
      <c r="C11" s="59">
        <f>COUNTIF(Bautagebuch!M7:M59,"Ruhetag")+COUNTIF(Bautagebuch!M7:M59,"Feiertag")</f>
        <v>0</v>
      </c>
      <c r="D11" s="1"/>
      <c r="E11" s="1"/>
    </row>
    <row r="12" spans="1:5" ht="18.75" customHeight="1" x14ac:dyDescent="0.25">
      <c r="B12" s="58" t="s">
        <v>218</v>
      </c>
      <c r="C12" s="60">
        <f>IFERROR((COUNTIF(Bautagebuch!M7:M59,"behindert")+COUNTIF(Bautagebuch!M7:M59,"unterbrochen")+COUNTIF(Bautagebuch!M7:M59,"kritisch"))/COUNTA(Bautagebuch!B7:B59),0)</f>
        <v>0.45</v>
      </c>
      <c r="D12" s="1"/>
      <c r="E12" s="1"/>
    </row>
    <row r="13" spans="1:5" ht="18" customHeight="1" x14ac:dyDescent="0.25"/>
    <row r="14" spans="1:5" ht="21.75" customHeight="1" x14ac:dyDescent="0.25">
      <c r="B14" s="4" t="s">
        <v>219</v>
      </c>
      <c r="C14" s="4"/>
      <c r="D14" s="4"/>
      <c r="E14" s="4"/>
    </row>
    <row r="15" spans="1:5" ht="18.75" customHeight="1" x14ac:dyDescent="0.25">
      <c r="B15" s="58" t="s">
        <v>220</v>
      </c>
      <c r="C15" s="59">
        <f>SUM(Bautagebuch!G7:G59)</f>
        <v>280</v>
      </c>
      <c r="D15" s="1"/>
      <c r="E15" s="1"/>
    </row>
    <row r="16" spans="1:5" ht="18.75" customHeight="1" x14ac:dyDescent="0.25">
      <c r="B16" s="58" t="s">
        <v>221</v>
      </c>
      <c r="C16" s="59">
        <f>SUM(Bautagebuch!F7:F59)</f>
        <v>157</v>
      </c>
      <c r="D16" s="1"/>
      <c r="E16" s="1"/>
    </row>
    <row r="17" spans="2:5" ht="18.75" customHeight="1" x14ac:dyDescent="0.25">
      <c r="B17" s="58" t="s">
        <v>222</v>
      </c>
      <c r="C17" s="59">
        <f>MAX(Bautagebuch!G7:G59)</f>
        <v>20</v>
      </c>
      <c r="D17" s="1"/>
      <c r="E17" s="1"/>
    </row>
    <row r="18" spans="2:5" ht="18.75" customHeight="1" x14ac:dyDescent="0.25">
      <c r="B18" s="58" t="s">
        <v>223</v>
      </c>
      <c r="C18" s="61">
        <f>IFERROR(SUM(Bautagebuch!G7:G59)/COUNTA(Bautagebuch!B7:B59),0)</f>
        <v>14</v>
      </c>
      <c r="D18" s="1"/>
      <c r="E18" s="1"/>
    </row>
    <row r="19" spans="2:5" ht="18.75" customHeight="1" x14ac:dyDescent="0.25">
      <c r="B19" s="58" t="s">
        <v>224</v>
      </c>
      <c r="C19" s="61">
        <f>IFERROR(SUM(Bautagebuch!F7:F59)/COUNTA(Bautagebuch!B7:B59),0)</f>
        <v>7.85</v>
      </c>
      <c r="D19" s="1"/>
      <c r="E19" s="1"/>
    </row>
    <row r="20" spans="2:5" ht="18" customHeight="1" x14ac:dyDescent="0.25"/>
    <row r="21" spans="2:5" ht="21.75" customHeight="1" x14ac:dyDescent="0.25">
      <c r="B21" s="4" t="s">
        <v>225</v>
      </c>
      <c r="C21" s="4"/>
      <c r="D21" s="4"/>
      <c r="E21" s="4"/>
    </row>
    <row r="22" spans="2:5" ht="18" customHeight="1" x14ac:dyDescent="0.25">
      <c r="B22" s="62" t="s">
        <v>226</v>
      </c>
      <c r="C22" s="62" t="s">
        <v>227</v>
      </c>
      <c r="D22" s="62" t="s">
        <v>228</v>
      </c>
    </row>
    <row r="23" spans="2:5" ht="18" customHeight="1" x14ac:dyDescent="0.25">
      <c r="B23" s="58" t="s">
        <v>109</v>
      </c>
      <c r="C23" s="63">
        <f>COUNTIF(Bautagebuch!D7:D59,"sonnig")</f>
        <v>6</v>
      </c>
      <c r="D23" s="64">
        <f>IFERROR(C23/COUNTA(Bautagebuch!B7:B59),0)</f>
        <v>0.3</v>
      </c>
    </row>
    <row r="24" spans="2:5" ht="18" customHeight="1" x14ac:dyDescent="0.25">
      <c r="B24" s="65" t="s">
        <v>89</v>
      </c>
      <c r="C24" s="66">
        <f>COUNTIF(Bautagebuch!D7:D59,"bewölkt")</f>
        <v>9</v>
      </c>
      <c r="D24" s="67">
        <f>IFERROR(C24/COUNTA(Bautagebuch!B7:B59),0)</f>
        <v>0.45</v>
      </c>
    </row>
    <row r="25" spans="2:5" ht="18" customHeight="1" x14ac:dyDescent="0.25">
      <c r="B25" s="58" t="s">
        <v>99</v>
      </c>
      <c r="C25" s="63">
        <f>COUNTIF(Bautagebuch!D7:D59,"Regen")</f>
        <v>3</v>
      </c>
      <c r="D25" s="64">
        <f>IFERROR(C25/COUNTA(Bautagebuch!B7:B59),0)</f>
        <v>0.15</v>
      </c>
    </row>
    <row r="26" spans="2:5" ht="18" customHeight="1" x14ac:dyDescent="0.25">
      <c r="B26" s="65" t="s">
        <v>229</v>
      </c>
      <c r="C26" s="66">
        <f>COUNTIF(Bautagebuch!D7:D59,"Starkregen")</f>
        <v>0</v>
      </c>
      <c r="D26" s="67">
        <f>IFERROR(C26/COUNTA(Bautagebuch!B7:B59),0)</f>
        <v>0</v>
      </c>
    </row>
    <row r="27" spans="2:5" ht="18" customHeight="1" x14ac:dyDescent="0.25">
      <c r="B27" s="58" t="s">
        <v>230</v>
      </c>
      <c r="C27" s="63">
        <f>COUNTIF(Bautagebuch!D7:D59,"Schnee")</f>
        <v>0</v>
      </c>
      <c r="D27" s="64">
        <f>IFERROR(C27/COUNTA(Bautagebuch!B7:B59),0)</f>
        <v>0</v>
      </c>
    </row>
    <row r="28" spans="2:5" ht="18" customHeight="1" x14ac:dyDescent="0.25">
      <c r="B28" s="65" t="s">
        <v>121</v>
      </c>
      <c r="C28" s="66">
        <f>COUNTIF(Bautagebuch!D7:D59,"Frost")</f>
        <v>1</v>
      </c>
      <c r="D28" s="67">
        <f>IFERROR(C28/COUNTA(Bautagebuch!B7:B59),0)</f>
        <v>0.05</v>
      </c>
    </row>
    <row r="29" spans="2:5" ht="18" customHeight="1" x14ac:dyDescent="0.25">
      <c r="B29" s="58" t="s">
        <v>189</v>
      </c>
      <c r="C29" s="63">
        <f>COUNTIF(Bautagebuch!D7:D59,"Wind")</f>
        <v>1</v>
      </c>
      <c r="D29" s="64">
        <f>IFERROR(C29/COUNTA(Bautagebuch!B7:B59),0)</f>
        <v>0.05</v>
      </c>
    </row>
    <row r="30" spans="2:5" ht="18" customHeight="1" x14ac:dyDescent="0.25">
      <c r="B30" s="65" t="s">
        <v>231</v>
      </c>
      <c r="C30" s="66">
        <f>COUNTIF(Bautagebuch!D7:D59,"Nebel")</f>
        <v>0</v>
      </c>
      <c r="D30" s="67">
        <f>IFERROR(C30/COUNTA(Bautagebuch!B7:B59),0)</f>
        <v>0</v>
      </c>
    </row>
    <row r="31" spans="2:5" ht="18" customHeight="1" x14ac:dyDescent="0.25">
      <c r="B31" s="58" t="s">
        <v>232</v>
      </c>
      <c r="C31" s="63">
        <f>COUNTIF(Bautagebuch!D7:D59,"wechselhaft")</f>
        <v>0</v>
      </c>
      <c r="D31" s="64">
        <f>IFERROR(C31/COUNTA(Bautagebuch!B7:B59),0)</f>
        <v>0</v>
      </c>
    </row>
    <row r="32" spans="2:5" ht="18" customHeight="1" x14ac:dyDescent="0.25"/>
    <row r="33" spans="2:5" ht="21.75" customHeight="1" x14ac:dyDescent="0.25">
      <c r="B33" s="4" t="s">
        <v>233</v>
      </c>
      <c r="C33" s="4"/>
      <c r="D33" s="4"/>
      <c r="E33" s="4"/>
    </row>
    <row r="34" spans="2:5" ht="18.75" customHeight="1" x14ac:dyDescent="0.25">
      <c r="B34" s="58" t="s">
        <v>234</v>
      </c>
      <c r="C34" s="59">
        <f>COUNTIF(Bautagebuch!L7:L59,"&lt;&gt;")-(COUNTIF(Bautagebuch!L7:L59,"—"))</f>
        <v>9</v>
      </c>
      <c r="D34" s="1"/>
      <c r="E34" s="1"/>
    </row>
    <row r="35" spans="2:5" ht="18.75" customHeight="1" x14ac:dyDescent="0.25">
      <c r="B35" s="58" t="s">
        <v>235</v>
      </c>
      <c r="C35" s="59">
        <f>COUNTIF(Bautagebuch!M7:M59,"behindert")</f>
        <v>7</v>
      </c>
      <c r="D35" s="1"/>
      <c r="E35" s="1"/>
    </row>
    <row r="36" spans="2:5" ht="18.75" customHeight="1" x14ac:dyDescent="0.25">
      <c r="B36" s="58" t="s">
        <v>236</v>
      </c>
      <c r="C36" s="59">
        <f>COUNTIF(Bautagebuch!M7:M59,"unterbrochen")</f>
        <v>2</v>
      </c>
      <c r="D36" s="1"/>
      <c r="E36" s="1"/>
    </row>
    <row r="37" spans="2:5" ht="18.75" customHeight="1" x14ac:dyDescent="0.25">
      <c r="B37" s="58" t="s">
        <v>237</v>
      </c>
      <c r="C37" s="59">
        <f>COUNTIF(Bautagebuch!M7:M59,"kritisch")</f>
        <v>0</v>
      </c>
      <c r="D37" s="1"/>
      <c r="E37" s="1"/>
    </row>
    <row r="38" spans="2:5" ht="18.75" customHeight="1" x14ac:dyDescent="0.25">
      <c r="B38" s="58" t="s">
        <v>238</v>
      </c>
      <c r="C38" s="59">
        <f>COUNTIF(Bautagebuch!D7:D59,"Frost")+COUNTIF(Bautagebuch!D7:D59,"Schnee")</f>
        <v>1</v>
      </c>
      <c r="D38" s="1"/>
      <c r="E38" s="1"/>
    </row>
    <row r="39" spans="2:5" ht="18.75" customHeight="1" x14ac:dyDescent="0.25">
      <c r="B39" s="58" t="s">
        <v>239</v>
      </c>
      <c r="C39" s="59">
        <f>COUNTIF(Bautagebuch!D7:D59,"Regen")+COUNTIF(Bautagebuch!D7:D59,"Starkregen")</f>
        <v>3</v>
      </c>
      <c r="D39" s="1"/>
      <c r="E39" s="1"/>
    </row>
    <row r="40" spans="2:5" ht="18" customHeight="1" x14ac:dyDescent="0.25"/>
    <row r="41" spans="2:5" ht="9.75" customHeight="1" x14ac:dyDescent="0.25"/>
    <row r="42" spans="2:5" ht="37.5" customHeight="1" x14ac:dyDescent="0.25">
      <c r="B42" s="5" t="s">
        <v>240</v>
      </c>
      <c r="C42" s="5"/>
      <c r="D42" s="5"/>
      <c r="E42" s="5"/>
    </row>
    <row r="43" spans="2:5" ht="18" customHeight="1" x14ac:dyDescent="0.25"/>
    <row r="44" spans="2:5" ht="18" customHeight="1" x14ac:dyDescent="0.25"/>
    <row r="45" spans="2:5" ht="18" customHeight="1" x14ac:dyDescent="0.25"/>
    <row r="46" spans="2:5" ht="18" customHeight="1" x14ac:dyDescent="0.25"/>
    <row r="47" spans="2:5" ht="18" customHeight="1" x14ac:dyDescent="0.25"/>
    <row r="48" spans="2:5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</sheetData>
  <mergeCells count="25">
    <mergeCell ref="D36:E36"/>
    <mergeCell ref="D37:E37"/>
    <mergeCell ref="D38:E38"/>
    <mergeCell ref="D39:E39"/>
    <mergeCell ref="B42:E42"/>
    <mergeCell ref="D19:E19"/>
    <mergeCell ref="B21:E21"/>
    <mergeCell ref="B33:E33"/>
    <mergeCell ref="D34:E34"/>
    <mergeCell ref="D35:E35"/>
    <mergeCell ref="B14:E14"/>
    <mergeCell ref="D15:E15"/>
    <mergeCell ref="D16:E16"/>
    <mergeCell ref="D17:E17"/>
    <mergeCell ref="D18:E18"/>
    <mergeCell ref="D8:E8"/>
    <mergeCell ref="D9:E9"/>
    <mergeCell ref="D10:E10"/>
    <mergeCell ref="D11:E11"/>
    <mergeCell ref="D12:E12"/>
    <mergeCell ref="A2:E2"/>
    <mergeCell ref="A3:E3"/>
    <mergeCell ref="B5:E5"/>
    <mergeCell ref="D6:E6"/>
    <mergeCell ref="D7:E7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Stammdaten</vt:lpstr>
      <vt:lpstr>Bautagebuch</vt:lpstr>
      <vt:lpstr>Auswertung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2026-08-12T10:35:11Z</dcterms:created>
  <dcterms:modified xsi:type="dcterms:W3CDTF">2026-08-12T16:46:07Z</dcterms:modified>
  <dc:language>en-US</dc:language>
</cp:coreProperties>
</file>