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77FDE9EE-C002-46D7-9703-0BA09CFB76EB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Anlagenverzeichnis" sheetId="1" r:id="rId1"/>
    <sheet name="Anlagenspiegel" sheetId="2" r:id="rId2"/>
  </sheets>
  <definedNames>
    <definedName name="_xlnm._FilterDatabase" localSheetId="0" hidden="1">Anlagenverzeichnis!$A$10:$N$10</definedName>
    <definedName name="_xlnm.Print_Area" localSheetId="1">Anlagenspiegel!$A$1:$N$33</definedName>
    <definedName name="_xlnm.Print_Area" localSheetId="0">Anlagenverzeichnis!$A$1:$N$43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2" l="1"/>
  <c r="C11" i="2"/>
  <c r="C10" i="2"/>
  <c r="B30" i="2" s="1"/>
  <c r="C9" i="2"/>
  <c r="C8" i="2"/>
  <c r="C7" i="2"/>
  <c r="G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M30" i="1"/>
  <c r="L30" i="1"/>
  <c r="K30" i="1"/>
  <c r="J30" i="1"/>
  <c r="N29" i="1"/>
  <c r="M29" i="1"/>
  <c r="L29" i="1"/>
  <c r="K29" i="1"/>
  <c r="J29" i="1"/>
  <c r="N28" i="1"/>
  <c r="M28" i="1"/>
  <c r="L28" i="1"/>
  <c r="K28" i="1"/>
  <c r="J28" i="1"/>
  <c r="N27" i="1"/>
  <c r="M27" i="1"/>
  <c r="L27" i="1"/>
  <c r="K27" i="1"/>
  <c r="J27" i="1"/>
  <c r="N26" i="1"/>
  <c r="M26" i="1"/>
  <c r="L26" i="1"/>
  <c r="K26" i="1"/>
  <c r="J26" i="1"/>
  <c r="N25" i="1"/>
  <c r="M25" i="1"/>
  <c r="L25" i="1"/>
  <c r="K25" i="1"/>
  <c r="J25" i="1"/>
  <c r="N24" i="1"/>
  <c r="M24" i="1"/>
  <c r="L24" i="1"/>
  <c r="K24" i="1"/>
  <c r="J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L20" i="1"/>
  <c r="M20" i="1" s="1"/>
  <c r="N20" i="1" s="1"/>
  <c r="K20" i="1"/>
  <c r="J20" i="1"/>
  <c r="L19" i="1"/>
  <c r="M19" i="1" s="1"/>
  <c r="N19" i="1" s="1"/>
  <c r="K19" i="1"/>
  <c r="J19" i="1"/>
  <c r="L18" i="1"/>
  <c r="M18" i="1" s="1"/>
  <c r="N18" i="1" s="1"/>
  <c r="K18" i="1"/>
  <c r="J18" i="1"/>
  <c r="M17" i="1"/>
  <c r="N17" i="1" s="1"/>
  <c r="L17" i="1"/>
  <c r="K17" i="1"/>
  <c r="J17" i="1"/>
  <c r="L16" i="1"/>
  <c r="M16" i="1" s="1"/>
  <c r="N16" i="1" s="1"/>
  <c r="K16" i="1"/>
  <c r="J16" i="1"/>
  <c r="L15" i="1"/>
  <c r="M15" i="1" s="1"/>
  <c r="N15" i="1" s="1"/>
  <c r="K15" i="1"/>
  <c r="J15" i="1"/>
  <c r="L14" i="1"/>
  <c r="M14" i="1" s="1"/>
  <c r="N14" i="1" s="1"/>
  <c r="K14" i="1"/>
  <c r="J14" i="1"/>
  <c r="M13" i="1"/>
  <c r="N13" i="1" s="1"/>
  <c r="L13" i="1"/>
  <c r="K13" i="1"/>
  <c r="J13" i="1"/>
  <c r="L12" i="1"/>
  <c r="M12" i="1" s="1"/>
  <c r="N12" i="1" s="1"/>
  <c r="K12" i="1"/>
  <c r="J12" i="1"/>
  <c r="L11" i="1"/>
  <c r="F8" i="1" s="1"/>
  <c r="K11" i="1"/>
  <c r="L8" i="1" s="1"/>
  <c r="J11" i="1"/>
  <c r="J36" i="1" s="1"/>
  <c r="C8" i="1"/>
  <c r="A8" i="1"/>
  <c r="L5" i="1"/>
  <c r="E30" i="2" l="1"/>
  <c r="D30" i="2"/>
  <c r="C30" i="2"/>
  <c r="B16" i="2"/>
  <c r="B21" i="2"/>
  <c r="B26" i="2"/>
  <c r="M11" i="1"/>
  <c r="B17" i="2"/>
  <c r="B22" i="2"/>
  <c r="B27" i="2"/>
  <c r="K36" i="1"/>
  <c r="L36" i="1"/>
  <c r="B18" i="2"/>
  <c r="B23" i="2"/>
  <c r="B28" i="2"/>
  <c r="B19" i="2"/>
  <c r="B24" i="2"/>
  <c r="B29" i="2"/>
  <c r="B15" i="2"/>
  <c r="B20" i="2"/>
  <c r="B25" i="2"/>
  <c r="E28" i="2" l="1"/>
  <c r="D28" i="2"/>
  <c r="C28" i="2"/>
  <c r="D17" i="2"/>
  <c r="E17" i="2" s="1"/>
  <c r="E21" i="2"/>
  <c r="D21" i="2"/>
  <c r="D20" i="2"/>
  <c r="C21" i="2" s="1"/>
  <c r="D24" i="2"/>
  <c r="C24" i="2" s="1"/>
  <c r="E23" i="2"/>
  <c r="D23" i="2"/>
  <c r="C23" i="2" s="1"/>
  <c r="D22" i="2"/>
  <c r="C22" i="2" s="1"/>
  <c r="E26" i="2"/>
  <c r="D26" i="2"/>
  <c r="C26" i="2"/>
  <c r="D16" i="2"/>
  <c r="E16" i="2" s="1"/>
  <c r="D15" i="2"/>
  <c r="E15" i="2" s="1"/>
  <c r="C15" i="2"/>
  <c r="C29" i="2"/>
  <c r="E29" i="2"/>
  <c r="D29" i="2"/>
  <c r="D19" i="2"/>
  <c r="E19" i="2" s="1"/>
  <c r="D18" i="2"/>
  <c r="E18" i="2" s="1"/>
  <c r="E27" i="2"/>
  <c r="D27" i="2"/>
  <c r="C27" i="2"/>
  <c r="I8" i="1"/>
  <c r="M36" i="1"/>
  <c r="N11" i="1"/>
  <c r="D25" i="2"/>
  <c r="E25" i="2" s="1"/>
  <c r="C18" i="2" l="1"/>
  <c r="C19" i="2"/>
  <c r="C20" i="2"/>
  <c r="E20" i="2"/>
  <c r="C25" i="2"/>
  <c r="E22" i="2"/>
  <c r="E24" i="2"/>
  <c r="C16" i="2"/>
  <c r="C17" i="2"/>
</calcChain>
</file>

<file path=xl/sharedStrings.xml><?xml version="1.0" encoding="utf-8"?>
<sst xmlns="http://schemas.openxmlformats.org/spreadsheetml/2006/main" count="121" uniqueCount="95">
  <si>
    <t>Grundstücke &amp; Gebäude</t>
  </si>
  <si>
    <t>Linear</t>
  </si>
  <si>
    <t>ANLAGENVERZEICHNIS</t>
  </si>
  <si>
    <t>Nordwind Kontor GmbH</t>
  </si>
  <si>
    <t>Maschinen &amp; Anlagen</t>
  </si>
  <si>
    <t>Sofort (GWG)</t>
  </si>
  <si>
    <t>Musterstraße 12 · 26122 Oldenburg</t>
  </si>
  <si>
    <t>Betriebs- &amp; Geschäftsausstattung</t>
  </si>
  <si>
    <t>Anlagenbuchhaltung · Lineare AfA (pro rata temporis) · Angaben in Euro (netto)</t>
  </si>
  <si>
    <t>Steuernummer: 64/123/45678  ·  USt-IdNr.: DE123456789</t>
  </si>
  <si>
    <t>Büroausstattung &amp; Möbel</t>
  </si>
  <si>
    <t xml:space="preserve">  Register aktueller Stand – bitte weiße Felder ausfüllen.</t>
  </si>
  <si>
    <t>Bewertungsstichtag:</t>
  </si>
  <si>
    <t>Geschäftsjahr:</t>
  </si>
  <si>
    <t>Fuhrpark / Kfz</t>
  </si>
  <si>
    <t>EDV &amp; Hardware</t>
  </si>
  <si>
    <t>Anzahl Anlagen</t>
  </si>
  <si>
    <t>Anschaffungswert</t>
  </si>
  <si>
    <t>Kumulierte AfA</t>
  </si>
  <si>
    <t>Restbuchwert gesamt</t>
  </si>
  <si>
    <t>AfA im Geschäftsjahr</t>
  </si>
  <si>
    <t>Software &amp; Lizenzen</t>
  </si>
  <si>
    <t>Werkzeuge &amp; Kleingeräte</t>
  </si>
  <si>
    <t>Anlagen-Nr.</t>
  </si>
  <si>
    <t>Bezeichnung</t>
  </si>
  <si>
    <t>Kategorie</t>
  </si>
  <si>
    <t>Standort</t>
  </si>
  <si>
    <t>Lieferant</t>
  </si>
  <si>
    <t>Anschaffungs-
datum</t>
  </si>
  <si>
    <t>Anschaffungs-
kosten</t>
  </si>
  <si>
    <t>Nutzungs-
dauer (J.)</t>
  </si>
  <si>
    <t>AfA-Methode</t>
  </si>
  <si>
    <t>Jährliche AfA</t>
  </si>
  <si>
    <t>AfA Geschäfts-
jahr</t>
  </si>
  <si>
    <t>Kumulierte
AfA</t>
  </si>
  <si>
    <t>Restbuchwert</t>
  </si>
  <si>
    <t>Status</t>
  </si>
  <si>
    <t>AV-2021-001</t>
  </si>
  <si>
    <t>Schreibtisch höhenverstellbar</t>
  </si>
  <si>
    <t>Verwaltung 1. OG</t>
  </si>
  <si>
    <t>Kontorplan GmbH</t>
  </si>
  <si>
    <t>AV-2021-004</t>
  </si>
  <si>
    <t>Konferenztisch Eiche 8-Pers.</t>
  </si>
  <si>
    <t>Besprechungsraum</t>
  </si>
  <si>
    <t>Möbelwerk Nord</t>
  </si>
  <si>
    <t>AV-2022-002</t>
  </si>
  <si>
    <t>Multifunktionsdrucker A3</t>
  </si>
  <si>
    <t>Verwaltung EG</t>
  </si>
  <si>
    <t>Bürotechnik Weser</t>
  </si>
  <si>
    <t>AV-2022-007</t>
  </si>
  <si>
    <t>Transporter Kastenwagen</t>
  </si>
  <si>
    <t>Lager &amp; Logistik</t>
  </si>
  <si>
    <t>Autohaus Delta</t>
  </si>
  <si>
    <t>AV-2023-003</t>
  </si>
  <si>
    <t>CNC-Fräse Kompaktbaureihe</t>
  </si>
  <si>
    <t>Werkstatt Halle B</t>
  </si>
  <si>
    <t>TechnoMasch AG</t>
  </si>
  <si>
    <t>AV-2023-011</t>
  </si>
  <si>
    <t>Notebook 14" Business</t>
  </si>
  <si>
    <t>Vertrieb</t>
  </si>
  <si>
    <t>ITServ Systeme</t>
  </si>
  <si>
    <t>AV-2024-005</t>
  </si>
  <si>
    <t>Kaffeevollautomat</t>
  </si>
  <si>
    <t>Sozialraum</t>
  </si>
  <si>
    <t>GastroPro Handel</t>
  </si>
  <si>
    <t>AV-2025-002</t>
  </si>
  <si>
    <t>Lagerregal-System modular</t>
  </si>
  <si>
    <t>Lager</t>
  </si>
  <si>
    <t>Regalbau Süd</t>
  </si>
  <si>
    <t>AV-2026-001</t>
  </si>
  <si>
    <t>Akkuschrauber-Set Profi</t>
  </si>
  <si>
    <t>Werkstatt</t>
  </si>
  <si>
    <t>Werkzeug24</t>
  </si>
  <si>
    <t>—</t>
  </si>
  <si>
    <t>AV-2026-003</t>
  </si>
  <si>
    <t>Server Rack 2 HE</t>
  </si>
  <si>
    <t>Serverraum</t>
  </si>
  <si>
    <t xml:space="preserve">  SUMME / GESAMT</t>
  </si>
  <si>
    <t xml:space="preserve">  HINWEISE ZUR NUTZUNG</t>
  </si>
  <si>
    <t>•  Weiße Felder (Spalten A–I) selbst ausfüllen. Hinterlegte Felder (J–N) werden automatisch berechnet – nicht überschreiben.</t>
  </si>
  <si>
    <t>•  Jährliche AfA = Anschaffungskosten ÷ Nutzungsdauer. Im Zugangs- und Abgangsjahr wird monatsgenau (pro rata temporis) abgeschrieben.</t>
  </si>
  <si>
    <t>•  AfA-Methode „Sofort (GWG)“: geringwertige Wirtschaftsgüter (netto bis 800 €) werden im Anschaffungsjahr vollständig abgeschrieben.</t>
  </si>
  <si>
    <t>•  Der Bewertungsstichtag (Feld I5) steuert alle Berechnungen. Ändern Sie ihn, um das Register auf ein anderes Geschäftsjahr fortzuschreiben.</t>
  </si>
  <si>
    <t>•  Register über die zweite Registerkarte „Anlagenspiegel“ auswerten: Anlage auswählen und den Abschreibungsverlauf Jahr für Jahr sehen.</t>
  </si>
  <si>
    <t>ANLAGENSPIEGEL</t>
  </si>
  <si>
    <t>Nordwind Kontor GmbH · Geschäftsjahr 2026</t>
  </si>
  <si>
    <t>Abschreibungsverlauf je Anlage – Jahr für Jahr</t>
  </si>
  <si>
    <t>Anlage auswählen (Anlagen-Nr.):</t>
  </si>
  <si>
    <t>Anschaffungsdatum</t>
  </si>
  <si>
    <t>Anschaffungskosten</t>
  </si>
  <si>
    <t>Nutzungsdauer (J.)</t>
  </si>
  <si>
    <t>Jahr</t>
  </si>
  <si>
    <t>AfA des Jahres</t>
  </si>
  <si>
    <t>Restbuchwert (Jahresende)</t>
  </si>
  <si>
    <t>Hinweis: Werte werden automatisch aus dem Register „Anlagenverzeichnis“ übernommen. Anzeige bis 16 Jahre Nutzungsdauer.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</si>
</sst>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&quot; €&quot;"/>
    <numFmt numFmtId="166" formatCode="#,##0.00&quot; €&quot;"/>
  </numFmts>
  <fonts count="23" x14ac:knownFonts="1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b/>
      <sz val="12"/>
      <color rgb="FFFFFFFF"/>
      <name val="Calibri"/>
      <charset val="1"/>
    </font>
    <font>
      <sz val="9.5"/>
      <color rgb="FFBFD4D9"/>
      <name val="Calibri"/>
      <charset val="1"/>
    </font>
    <font>
      <i/>
      <sz val="11"/>
      <color rgb="FFBFD4D9"/>
      <name val="Calibri"/>
      <charset val="1"/>
    </font>
    <font>
      <sz val="9"/>
      <color rgb="FF9FB6BD"/>
      <name val="Calibri"/>
      <charset val="1"/>
    </font>
    <font>
      <i/>
      <sz val="10"/>
      <color rgb="FF5D7176"/>
      <name val="Calibri"/>
      <charset val="1"/>
    </font>
    <font>
      <b/>
      <sz val="10"/>
      <color rgb="FF153F49"/>
      <name val="Calibri"/>
      <charset val="1"/>
    </font>
    <font>
      <b/>
      <sz val="11"/>
      <color rgb="FF17282D"/>
      <name val="Calibri"/>
      <charset val="1"/>
    </font>
    <font>
      <b/>
      <sz val="9.5"/>
      <color rgb="FF5D7176"/>
      <name val="Calibri"/>
      <charset val="1"/>
    </font>
    <font>
      <b/>
      <sz val="15"/>
      <color rgb="FF1E5A68"/>
      <name val="Calibri"/>
      <charset val="1"/>
    </font>
    <font>
      <b/>
      <sz val="15"/>
      <color rgb="FFBE7B24"/>
      <name val="Calibri"/>
      <charset val="1"/>
    </font>
    <font>
      <b/>
      <sz val="15"/>
      <color rgb="FF153F49"/>
      <name val="Calibri"/>
      <charset val="1"/>
    </font>
    <font>
      <b/>
      <sz val="10"/>
      <color rgb="FFFFFFFF"/>
      <name val="Calibri"/>
      <charset val="1"/>
    </font>
    <font>
      <b/>
      <sz val="10"/>
      <color rgb="FF1E5A68"/>
      <name val="Calibri"/>
      <charset val="1"/>
    </font>
    <font>
      <sz val="10"/>
      <color rgb="FF17282D"/>
      <name val="Calibri"/>
      <charset val="1"/>
    </font>
    <font>
      <sz val="10"/>
      <color rgb="FF5D7176"/>
      <name val="Calibri"/>
      <charset val="1"/>
    </font>
    <font>
      <b/>
      <sz val="10"/>
      <color rgb="FF17282D"/>
      <name val="Calibri"/>
      <charset val="1"/>
    </font>
    <font>
      <b/>
      <sz val="11"/>
      <color rgb="FFFFFFFF"/>
      <name val="Calibri"/>
      <charset val="1"/>
    </font>
    <font>
      <sz val="9.5"/>
      <color rgb="FF5D7176"/>
      <name val="Calibri"/>
      <charset val="1"/>
    </font>
    <font>
      <b/>
      <sz val="20"/>
      <color rgb="FFFFFFFF"/>
      <name val="Calibri"/>
      <charset val="1"/>
    </font>
    <font>
      <i/>
      <sz val="10"/>
      <color rgb="FFBFD4D9"/>
      <name val="Calibri"/>
      <charset val="1"/>
    </font>
    <font>
      <i/>
      <sz val="9"/>
      <color rgb="FF5D7176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BE7B24"/>
        <bgColor rgb="FFFF6600"/>
      </patternFill>
    </fill>
    <fill>
      <patternFill patternType="solid">
        <fgColor rgb="FF153F49"/>
        <bgColor rgb="FF17282D"/>
      </patternFill>
    </fill>
    <fill>
      <patternFill patternType="solid">
        <fgColor rgb="FFFFFFFF"/>
        <bgColor rgb="FFF9F9F9"/>
      </patternFill>
    </fill>
    <fill>
      <patternFill patternType="solid">
        <fgColor rgb="FFF6ECD9"/>
        <bgColor rgb="FFE9EDEE"/>
      </patternFill>
    </fill>
    <fill>
      <patternFill patternType="solid">
        <fgColor rgb="FFEAF1F3"/>
        <bgColor rgb="FFE9EDEE"/>
      </patternFill>
    </fill>
    <fill>
      <patternFill patternType="solid">
        <fgColor rgb="FF1E5A68"/>
        <bgColor rgb="FF2E5A66"/>
      </patternFill>
    </fill>
    <fill>
      <patternFill patternType="solid">
        <fgColor rgb="FFF5F9FA"/>
        <bgColor rgb="FFF9F9F9"/>
      </patternFill>
    </fill>
    <fill>
      <patternFill patternType="solid">
        <fgColor rgb="FFE1EBED"/>
        <bgColor rgb="FFE3EBED"/>
      </patternFill>
    </fill>
  </fills>
  <borders count="10">
    <border>
      <left/>
      <right/>
      <top/>
      <bottom/>
      <diagonal/>
    </border>
    <border>
      <left style="thin">
        <color rgb="FFBE7B24"/>
      </left>
      <right style="thin">
        <color rgb="FFBE7B24"/>
      </right>
      <top style="thin">
        <color rgb="FFBE7B24"/>
      </top>
      <bottom style="thin">
        <color rgb="FFBE7B24"/>
      </bottom>
      <diagonal/>
    </border>
    <border>
      <left style="thin">
        <color rgb="FFCBD9DD"/>
      </left>
      <right style="thin">
        <color rgb="FFCBD9DD"/>
      </right>
      <top style="medium">
        <color rgb="FF1E5A68"/>
      </top>
      <bottom/>
      <diagonal/>
    </border>
    <border>
      <left style="thin">
        <color rgb="FFCBD9DD"/>
      </left>
      <right style="thin">
        <color rgb="FFCBD9DD"/>
      </right>
      <top style="medium">
        <color rgb="FFBE7B24"/>
      </top>
      <bottom/>
      <diagonal/>
    </border>
    <border>
      <left style="thin">
        <color rgb="FFCBD9DD"/>
      </left>
      <right style="thin">
        <color rgb="FFCBD9DD"/>
      </right>
      <top style="medium">
        <color rgb="FF153F49"/>
      </top>
      <bottom/>
      <diagonal/>
    </border>
    <border>
      <left style="thin">
        <color rgb="FFCBD9DD"/>
      </left>
      <right style="thin">
        <color rgb="FFCBD9DD"/>
      </right>
      <top/>
      <bottom style="thin">
        <color rgb="FFCBD9DD"/>
      </bottom>
      <diagonal/>
    </border>
    <border>
      <left/>
      <right style="thin">
        <color rgb="FF2E5A66"/>
      </right>
      <top/>
      <bottom style="medium">
        <color rgb="FFBE7B24"/>
      </bottom>
      <diagonal/>
    </border>
    <border>
      <left/>
      <right style="thin">
        <color rgb="FFE3EBED"/>
      </right>
      <top/>
      <bottom style="thin">
        <color rgb="FFCBD9DD"/>
      </bottom>
      <diagonal/>
    </border>
    <border>
      <left/>
      <right/>
      <top style="medium">
        <color rgb="FFBE7B24"/>
      </top>
      <bottom/>
      <diagonal/>
    </border>
    <border>
      <left/>
      <right/>
      <top/>
      <bottom style="thin">
        <color rgb="FFCBD9DD"/>
      </bottom>
      <diagonal/>
    </border>
  </borders>
  <cellStyleXfs count="1">
    <xf numFmtId="0" fontId="0" fillId="0" borderId="0"/>
  </cellStyleXfs>
  <cellXfs count="69">
    <xf numFmtId="0" fontId="0" fillId="0" borderId="0" xfId="0"/>
    <xf numFmtId="165" fontId="10" fillId="4" borderId="5" xfId="0" applyNumberFormat="1" applyFont="1" applyFill="1" applyBorder="1" applyAlignment="1">
      <alignment horizontal="left" vertical="center" indent="1"/>
    </xf>
    <xf numFmtId="1" fontId="10" fillId="4" borderId="5" xfId="0" applyNumberFormat="1" applyFont="1" applyFill="1" applyBorder="1" applyAlignment="1">
      <alignment horizontal="left" vertical="center" indent="1"/>
    </xf>
    <xf numFmtId="0" fontId="9" fillId="4" borderId="4" xfId="0" applyFont="1" applyFill="1" applyBorder="1" applyAlignment="1">
      <alignment horizontal="left" vertical="center" indent="1"/>
    </xf>
    <xf numFmtId="0" fontId="9" fillId="4" borderId="3" xfId="0" applyFont="1" applyFill="1" applyBorder="1" applyAlignment="1">
      <alignment horizontal="left" vertical="center" indent="1"/>
    </xf>
    <xf numFmtId="0" fontId="9" fillId="4" borderId="2" xfId="0" applyFont="1" applyFill="1" applyBorder="1" applyAlignment="1">
      <alignment horizontal="left" vertical="center" indent="1"/>
    </xf>
    <xf numFmtId="0" fontId="0" fillId="4" borderId="0" xfId="0" applyFill="1"/>
    <xf numFmtId="0" fontId="7" fillId="5" borderId="1" xfId="0" applyFont="1" applyFill="1" applyBorder="1" applyAlignment="1">
      <alignment horizontal="right" vertical="center"/>
    </xf>
    <xf numFmtId="0" fontId="6" fillId="4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0" fillId="3" borderId="0" xfId="0" applyFill="1"/>
    <xf numFmtId="0" fontId="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0" fillId="3" borderId="0" xfId="0" applyFill="1"/>
    <xf numFmtId="164" fontId="8" fillId="4" borderId="1" xfId="0" applyNumberFormat="1" applyFont="1" applyFill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4" fillId="4" borderId="7" xfId="0" applyFont="1" applyFill="1" applyBorder="1"/>
    <xf numFmtId="0" fontId="15" fillId="4" borderId="7" xfId="0" applyFont="1" applyFill="1" applyBorder="1"/>
    <xf numFmtId="164" fontId="15" fillId="4" borderId="7" xfId="0" applyNumberFormat="1" applyFont="1" applyFill="1" applyBorder="1" applyAlignment="1">
      <alignment horizontal="center" vertical="center" wrapText="1"/>
    </xf>
    <xf numFmtId="166" fontId="15" fillId="4" borderId="7" xfId="0" applyNumberFormat="1" applyFont="1" applyFill="1" applyBorder="1" applyAlignment="1">
      <alignment horizontal="right" vertical="center"/>
    </xf>
    <xf numFmtId="0" fontId="15" fillId="4" borderId="7" xfId="0" applyFont="1" applyFill="1" applyBorder="1" applyAlignment="1">
      <alignment horizontal="center" vertical="center" wrapText="1"/>
    </xf>
    <xf numFmtId="166" fontId="16" fillId="6" borderId="7" xfId="0" applyNumberFormat="1" applyFont="1" applyFill="1" applyBorder="1" applyAlignment="1">
      <alignment horizontal="right" vertical="center"/>
    </xf>
    <xf numFmtId="166" fontId="17" fillId="6" borderId="7" xfId="0" applyNumberFormat="1" applyFont="1" applyFill="1" applyBorder="1" applyAlignment="1">
      <alignment horizontal="right" vertical="center"/>
    </xf>
    <xf numFmtId="0" fontId="17" fillId="6" borderId="7" xfId="0" applyFont="1" applyFill="1" applyBorder="1" applyAlignment="1">
      <alignment horizontal="center" vertical="center" wrapText="1"/>
    </xf>
    <xf numFmtId="0" fontId="14" fillId="8" borderId="7" xfId="0" applyFont="1" applyFill="1" applyBorder="1"/>
    <xf numFmtId="0" fontId="15" fillId="8" borderId="7" xfId="0" applyFont="1" applyFill="1" applyBorder="1"/>
    <xf numFmtId="164" fontId="15" fillId="8" borderId="7" xfId="0" applyNumberFormat="1" applyFont="1" applyFill="1" applyBorder="1" applyAlignment="1">
      <alignment horizontal="center" vertical="center" wrapText="1"/>
    </xf>
    <xf numFmtId="166" fontId="15" fillId="8" borderId="7" xfId="0" applyNumberFormat="1" applyFont="1" applyFill="1" applyBorder="1" applyAlignment="1">
      <alignment horizontal="right" vertical="center"/>
    </xf>
    <xf numFmtId="0" fontId="15" fillId="8" borderId="7" xfId="0" applyFont="1" applyFill="1" applyBorder="1" applyAlignment="1">
      <alignment horizontal="center" vertical="center" wrapText="1"/>
    </xf>
    <xf numFmtId="166" fontId="16" fillId="9" borderId="7" xfId="0" applyNumberFormat="1" applyFont="1" applyFill="1" applyBorder="1" applyAlignment="1">
      <alignment horizontal="right" vertical="center"/>
    </xf>
    <xf numFmtId="166" fontId="17" fillId="9" borderId="7" xfId="0" applyNumberFormat="1" applyFont="1" applyFill="1" applyBorder="1" applyAlignment="1">
      <alignment horizontal="right" vertical="center"/>
    </xf>
    <xf numFmtId="0" fontId="17" fillId="9" borderId="7" xfId="0" applyFont="1" applyFill="1" applyBorder="1" applyAlignment="1">
      <alignment horizontal="center" vertical="center" wrapText="1"/>
    </xf>
    <xf numFmtId="0" fontId="0" fillId="4" borderId="7" xfId="0" applyFill="1" applyBorder="1"/>
    <xf numFmtId="164" fontId="0" fillId="4" borderId="7" xfId="0" applyNumberFormat="1" applyFill="1" applyBorder="1" applyAlignment="1">
      <alignment horizontal="center" vertical="center" wrapText="1"/>
    </xf>
    <xf numFmtId="166" fontId="0" fillId="4" borderId="7" xfId="0" applyNumberForma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 wrapText="1"/>
    </xf>
    <xf numFmtId="0" fontId="0" fillId="8" borderId="7" xfId="0" applyFill="1" applyBorder="1"/>
    <xf numFmtId="164" fontId="0" fillId="8" borderId="7" xfId="0" applyNumberFormat="1" applyFill="1" applyBorder="1" applyAlignment="1">
      <alignment horizontal="center" vertical="center" wrapText="1"/>
    </xf>
    <xf numFmtId="166" fontId="0" fillId="8" borderId="7" xfId="0" applyNumberFormat="1" applyFill="1" applyBorder="1" applyAlignment="1">
      <alignment horizontal="right" vertical="center"/>
    </xf>
    <xf numFmtId="0" fontId="0" fillId="8" borderId="7" xfId="0" applyFill="1" applyBorder="1" applyAlignment="1">
      <alignment horizontal="center" vertical="center" wrapText="1"/>
    </xf>
    <xf numFmtId="166" fontId="18" fillId="3" borderId="8" xfId="0" applyNumberFormat="1" applyFont="1" applyFill="1" applyBorder="1" applyAlignment="1">
      <alignment horizontal="right" vertical="center"/>
    </xf>
    <xf numFmtId="0" fontId="0" fillId="3" borderId="8" xfId="0" applyFill="1" applyBorder="1"/>
    <xf numFmtId="0" fontId="7" fillId="6" borderId="9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center" vertical="center" wrapText="1"/>
    </xf>
    <xf numFmtId="166" fontId="16" fillId="4" borderId="7" xfId="0" applyNumberFormat="1" applyFont="1" applyFill="1" applyBorder="1" applyAlignment="1">
      <alignment horizontal="right" vertical="center"/>
    </xf>
    <xf numFmtId="166" fontId="17" fillId="4" borderId="7" xfId="0" applyNumberFormat="1" applyFont="1" applyFill="1" applyBorder="1" applyAlignment="1">
      <alignment horizontal="right" vertical="center"/>
    </xf>
    <xf numFmtId="0" fontId="14" fillId="8" borderId="7" xfId="0" applyFont="1" applyFill="1" applyBorder="1" applyAlignment="1">
      <alignment horizontal="center" vertical="center" wrapText="1"/>
    </xf>
    <xf numFmtId="166" fontId="16" fillId="8" borderId="7" xfId="0" applyNumberFormat="1" applyFont="1" applyFill="1" applyBorder="1" applyAlignment="1">
      <alignment horizontal="right" vertical="center"/>
    </xf>
    <xf numFmtId="166" fontId="17" fillId="8" borderId="7" xfId="0" applyNumberFormat="1" applyFont="1" applyFill="1" applyBorder="1" applyAlignment="1">
      <alignment horizontal="right" vertical="center"/>
    </xf>
    <xf numFmtId="165" fontId="11" fillId="4" borderId="5" xfId="0" applyNumberFormat="1" applyFont="1" applyFill="1" applyBorder="1" applyAlignment="1">
      <alignment horizontal="left" vertical="center" indent="1"/>
    </xf>
    <xf numFmtId="165" fontId="12" fillId="4" borderId="5" xfId="0" applyNumberFormat="1" applyFont="1" applyFill="1" applyBorder="1" applyAlignment="1">
      <alignment horizontal="left" vertical="center" indent="1"/>
    </xf>
    <xf numFmtId="0" fontId="18" fillId="3" borderId="8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19" fillId="8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left" vertical="center" wrapText="1"/>
    </xf>
    <xf numFmtId="164" fontId="15" fillId="4" borderId="9" xfId="0" applyNumberFormat="1" applyFont="1" applyFill="1" applyBorder="1" applyAlignment="1">
      <alignment horizontal="left" vertical="center" wrapText="1"/>
    </xf>
    <xf numFmtId="166" fontId="15" fillId="4" borderId="9" xfId="0" applyNumberFormat="1" applyFont="1" applyFill="1" applyBorder="1" applyAlignment="1">
      <alignment horizontal="right" vertical="center"/>
    </xf>
    <xf numFmtId="1" fontId="15" fillId="4" borderId="9" xfId="0" applyNumberFormat="1" applyFont="1" applyFill="1" applyBorder="1" applyAlignment="1">
      <alignment horizontal="left" vertical="center" wrapText="1"/>
    </xf>
    <xf numFmtId="0" fontId="22" fillId="8" borderId="0" xfId="0" applyFont="1" applyFill="1" applyAlignment="1">
      <alignment horizontal="left" vertical="center" wrapText="1"/>
    </xf>
  </cellXfs>
  <cellStyles count="1">
    <cellStyle name="Standard" xfId="0" builtinId="0"/>
  </cellStyles>
  <dxfs count="2">
    <dxf>
      <font>
        <b/>
        <sz val="10"/>
        <color rgb="FF5D7176"/>
        <name val="Calibri"/>
        <charset val="1"/>
      </font>
      <fill>
        <patternFill>
          <bgColor rgb="FFE9EDEE"/>
        </patternFill>
      </fill>
    </dxf>
    <dxf>
      <font>
        <b/>
        <sz val="10"/>
        <color rgb="FF2E6B45"/>
        <name val="Calibri"/>
        <charset val="1"/>
      </font>
      <fill>
        <patternFill>
          <bgColor rgb="FFE4F1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5F9FA"/>
      <rgbColor rgb="FFFF00FF"/>
      <rgbColor rgb="FF00FFFF"/>
      <rgbColor rgb="FF800000"/>
      <rgbColor rgb="FF008000"/>
      <rgbColor rgb="FF000080"/>
      <rgbColor rgb="FFBE7B24"/>
      <rgbColor rgb="FF800080"/>
      <rgbColor rgb="FF1E5A68"/>
      <rgbColor rgb="FFBFD4D9"/>
      <rgbColor rgb="FF878787"/>
      <rgbColor rgb="FF9999FF"/>
      <rgbColor rgb="FF993366"/>
      <rgbColor rgb="FFF9F9F9"/>
      <rgbColor rgb="FFE4F1E9"/>
      <rgbColor rgb="FF660066"/>
      <rgbColor rgb="FFFF8080"/>
      <rgbColor rgb="FF0066CC"/>
      <rgbColor rgb="FFCBD9DD"/>
      <rgbColor rgb="FF000080"/>
      <rgbColor rgb="FFFF00FF"/>
      <rgbColor rgb="FFFFFF00"/>
      <rgbColor rgb="FF00FFFF"/>
      <rgbColor rgb="FF800080"/>
      <rgbColor rgb="FF800000"/>
      <rgbColor rgb="FF2E6B45"/>
      <rgbColor rgb="FF0000FF"/>
      <rgbColor rgb="FF00CCFF"/>
      <rgbColor rgb="FFEAF1F3"/>
      <rgbColor rgb="FFE1EBED"/>
      <rgbColor rgb="FFF6ECD9"/>
      <rgbColor rgb="FF9FB6BD"/>
      <rgbColor rgb="FFE9EDEE"/>
      <rgbColor rgb="FFE3EBED"/>
      <rgbColor rgb="FFD9D9D9"/>
      <rgbColor rgb="FF3366FF"/>
      <rgbColor rgb="FF33CCCC"/>
      <rgbColor rgb="FF99CC00"/>
      <rgbColor rgb="FFFFCC00"/>
      <rgbColor rgb="FFFF9900"/>
      <rgbColor rgb="FFFF6600"/>
      <rgbColor rgb="FF5D7176"/>
      <rgbColor rgb="FF969696"/>
      <rgbColor rgb="FF153F49"/>
      <rgbColor rgb="FF2E7C8C"/>
      <rgbColor rgb="FF003300"/>
      <rgbColor rgb="FF333300"/>
      <rgbColor rgb="FF993300"/>
      <rgbColor rgb="FF993366"/>
      <rgbColor rgb="FF2E5A66"/>
      <rgbColor rgb="FF1728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Restbuchwert-Entwicklung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Anlagenspiegel!$E$14</c:f>
              <c:strCache>
                <c:ptCount val="1"/>
                <c:pt idx="0">
                  <c:v>Restbuchwert (Jahresende)</c:v>
                </c:pt>
              </c:strCache>
            </c:strRef>
          </c:tx>
          <c:spPr>
            <a:solidFill>
              <a:srgbClr val="2E7C8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Anlagenspiegel!$B$15:$B$30</c:f>
              <c:strCach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strCache>
            </c:strRef>
          </c:cat>
          <c:val>
            <c:numRef>
              <c:f>Anlagenspiegel!$E$15:$E$30</c:f>
              <c:numCache>
                <c:formatCode>#,##0.00" €"</c:formatCode>
                <c:ptCount val="16"/>
                <c:pt idx="0">
                  <c:v>38850</c:v>
                </c:pt>
                <c:pt idx="1">
                  <c:v>34650</c:v>
                </c:pt>
                <c:pt idx="2">
                  <c:v>30450</c:v>
                </c:pt>
                <c:pt idx="3">
                  <c:v>26250</c:v>
                </c:pt>
                <c:pt idx="4">
                  <c:v>22050</c:v>
                </c:pt>
                <c:pt idx="5">
                  <c:v>17850</c:v>
                </c:pt>
                <c:pt idx="6">
                  <c:v>13650</c:v>
                </c:pt>
                <c:pt idx="7">
                  <c:v>9450</c:v>
                </c:pt>
                <c:pt idx="8">
                  <c:v>5250</c:v>
                </c:pt>
                <c:pt idx="9">
                  <c:v>1050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0-47F2-8E1A-8265E94BC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79242"/>
        <c:axId val="22069744"/>
      </c:barChart>
      <c:catAx>
        <c:axId val="3027924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Jahr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2069744"/>
        <c:crosses val="autoZero"/>
        <c:auto val="1"/>
        <c:lblAlgn val="ctr"/>
        <c:lblOffset val="100"/>
        <c:noMultiLvlLbl val="0"/>
      </c:catAx>
      <c:valAx>
        <c:axId val="2206974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Euro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027924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15</xdr:col>
      <xdr:colOff>34200</xdr:colOff>
      <xdr:row>18</xdr:row>
      <xdr:rowOff>94320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showGridLines="0" tabSelected="1" zoomScaleNormal="100" workbookViewId="0">
      <pane ySplit="10" topLeftCell="A11" activePane="bottomLeft" state="frozen"/>
      <selection pane="bottomLeft" activeCell="G30" sqref="G30"/>
    </sheetView>
  </sheetViews>
  <sheetFormatPr baseColWidth="10" defaultColWidth="8.7109375" defaultRowHeight="15" x14ac:dyDescent="0.25"/>
  <cols>
    <col min="1" max="1" width="14.85546875" bestFit="1" customWidth="1"/>
    <col min="2" max="2" width="24.85546875" bestFit="1" customWidth="1"/>
    <col min="3" max="3" width="27.5703125" bestFit="1" customWidth="1"/>
    <col min="4" max="4" width="16.140625" bestFit="1" customWidth="1"/>
    <col min="5" max="5" width="15.85546875" bestFit="1" customWidth="1"/>
    <col min="6" max="7" width="16.28515625" bestFit="1" customWidth="1"/>
    <col min="8" max="8" width="13.42578125" bestFit="1" customWidth="1"/>
    <col min="9" max="9" width="16.28515625" bestFit="1" customWidth="1"/>
    <col min="10" max="10" width="15.5703125" bestFit="1" customWidth="1"/>
    <col min="11" max="11" width="16.85546875" bestFit="1" customWidth="1"/>
    <col min="12" max="12" width="14.42578125" bestFit="1" customWidth="1"/>
    <col min="13" max="13" width="16.5703125" bestFit="1" customWidth="1"/>
    <col min="14" max="14" width="12.5703125" bestFit="1" customWidth="1"/>
    <col min="16" max="16" width="30.7109375" bestFit="1" customWidth="1"/>
    <col min="17" max="17" width="12.7109375" bestFit="1" customWidth="1"/>
  </cols>
  <sheetData>
    <row r="1" spans="1:17" ht="4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P1" t="s">
        <v>0</v>
      </c>
      <c r="Q1" t="s">
        <v>1</v>
      </c>
    </row>
    <row r="2" spans="1:17" ht="30" customHeight="1" x14ac:dyDescent="0.25">
      <c r="A2" s="14" t="s">
        <v>2</v>
      </c>
      <c r="B2" s="14"/>
      <c r="C2" s="14"/>
      <c r="D2" s="14"/>
      <c r="E2" s="14"/>
      <c r="F2" s="14"/>
      <c r="G2" s="14"/>
      <c r="H2" s="14"/>
      <c r="I2" s="13" t="s">
        <v>3</v>
      </c>
      <c r="J2" s="13"/>
      <c r="K2" s="13"/>
      <c r="L2" s="12"/>
      <c r="M2" s="12"/>
      <c r="N2" s="12"/>
      <c r="P2" t="s">
        <v>4</v>
      </c>
      <c r="Q2" t="s">
        <v>5</v>
      </c>
    </row>
    <row r="3" spans="1:17" ht="19.5" customHeight="1" x14ac:dyDescent="0.25">
      <c r="A3" s="14"/>
      <c r="B3" s="14"/>
      <c r="C3" s="14"/>
      <c r="D3" s="14"/>
      <c r="E3" s="14"/>
      <c r="F3" s="14"/>
      <c r="G3" s="14"/>
      <c r="H3" s="14"/>
      <c r="I3" s="11" t="s">
        <v>6</v>
      </c>
      <c r="J3" s="11"/>
      <c r="K3" s="11"/>
      <c r="L3" s="12"/>
      <c r="M3" s="12"/>
      <c r="N3" s="12"/>
      <c r="P3" t="s">
        <v>7</v>
      </c>
    </row>
    <row r="4" spans="1:17" ht="18" customHeight="1" x14ac:dyDescent="0.25">
      <c r="A4" s="10" t="s">
        <v>8</v>
      </c>
      <c r="B4" s="10"/>
      <c r="C4" s="10"/>
      <c r="D4" s="10"/>
      <c r="E4" s="10"/>
      <c r="F4" s="10"/>
      <c r="G4" s="10"/>
      <c r="H4" s="10"/>
      <c r="I4" s="9" t="s">
        <v>9</v>
      </c>
      <c r="J4" s="9"/>
      <c r="K4" s="9"/>
      <c r="L4" s="16"/>
      <c r="M4" s="16"/>
      <c r="N4" s="16"/>
      <c r="P4" t="s">
        <v>10</v>
      </c>
    </row>
    <row r="5" spans="1:17" ht="24" customHeight="1" x14ac:dyDescent="0.25">
      <c r="A5" s="8" t="s">
        <v>11</v>
      </c>
      <c r="B5" s="8"/>
      <c r="C5" s="8"/>
      <c r="D5" s="8"/>
      <c r="E5" s="8"/>
      <c r="F5" s="8"/>
      <c r="G5" s="7" t="s">
        <v>12</v>
      </c>
      <c r="H5" s="7"/>
      <c r="I5" s="17">
        <v>46387</v>
      </c>
      <c r="J5" s="7" t="s">
        <v>13</v>
      </c>
      <c r="K5" s="7"/>
      <c r="L5" s="18">
        <f>YEAR(I5)</f>
        <v>2026</v>
      </c>
      <c r="M5" s="6"/>
      <c r="N5" s="6"/>
      <c r="P5" t="s">
        <v>14</v>
      </c>
    </row>
    <row r="6" spans="1:17" ht="6" customHeight="1" x14ac:dyDescent="0.25">
      <c r="P6" t="s">
        <v>15</v>
      </c>
    </row>
    <row r="7" spans="1:17" ht="15.75" customHeight="1" x14ac:dyDescent="0.25">
      <c r="A7" s="5" t="s">
        <v>16</v>
      </c>
      <c r="B7" s="5"/>
      <c r="C7" s="5" t="s">
        <v>17</v>
      </c>
      <c r="D7" s="5"/>
      <c r="E7" s="5"/>
      <c r="F7" s="4" t="s">
        <v>18</v>
      </c>
      <c r="G7" s="4"/>
      <c r="H7" s="4"/>
      <c r="I7" s="3" t="s">
        <v>19</v>
      </c>
      <c r="J7" s="3"/>
      <c r="K7" s="3"/>
      <c r="L7" s="4" t="s">
        <v>20</v>
      </c>
      <c r="M7" s="4"/>
      <c r="N7" s="4"/>
      <c r="P7" t="s">
        <v>21</v>
      </c>
    </row>
    <row r="8" spans="1:17" ht="25.5" customHeight="1" x14ac:dyDescent="0.25">
      <c r="A8" s="2">
        <f>COUNT(G11:G35)</f>
        <v>10</v>
      </c>
      <c r="B8" s="2"/>
      <c r="C8" s="1">
        <f>SUM(G11:G35)</f>
        <v>87729</v>
      </c>
      <c r="D8" s="1"/>
      <c r="E8" s="1"/>
      <c r="F8" s="54">
        <f>SUM(L11:L35)</f>
        <v>43169.100000000006</v>
      </c>
      <c r="G8" s="54"/>
      <c r="H8" s="54"/>
      <c r="I8" s="55">
        <f>SUM(M11:M35)</f>
        <v>44559.899999999994</v>
      </c>
      <c r="J8" s="55"/>
      <c r="K8" s="55"/>
      <c r="L8" s="54">
        <f>SUM(K11:K35)</f>
        <v>11454.869999999999</v>
      </c>
      <c r="M8" s="54"/>
      <c r="N8" s="54"/>
      <c r="P8" t="s">
        <v>22</v>
      </c>
    </row>
    <row r="9" spans="1:17" ht="6" customHeight="1" x14ac:dyDescent="0.25"/>
    <row r="10" spans="1:17" ht="33.75" customHeight="1" x14ac:dyDescent="0.25">
      <c r="A10" s="19" t="s">
        <v>23</v>
      </c>
      <c r="B10" s="19" t="s">
        <v>24</v>
      </c>
      <c r="C10" s="19" t="s">
        <v>25</v>
      </c>
      <c r="D10" s="19" t="s">
        <v>26</v>
      </c>
      <c r="E10" s="19" t="s">
        <v>27</v>
      </c>
      <c r="F10" s="19" t="s">
        <v>28</v>
      </c>
      <c r="G10" s="19" t="s">
        <v>29</v>
      </c>
      <c r="H10" s="19" t="s">
        <v>30</v>
      </c>
      <c r="I10" s="19" t="s">
        <v>31</v>
      </c>
      <c r="J10" s="20" t="s">
        <v>32</v>
      </c>
      <c r="K10" s="20" t="s">
        <v>33</v>
      </c>
      <c r="L10" s="20" t="s">
        <v>34</v>
      </c>
      <c r="M10" s="20" t="s">
        <v>35</v>
      </c>
      <c r="N10" s="20" t="s">
        <v>36</v>
      </c>
    </row>
    <row r="11" spans="1:17" ht="19.5" customHeight="1" x14ac:dyDescent="0.25">
      <c r="A11" s="21" t="s">
        <v>37</v>
      </c>
      <c r="B11" s="22" t="s">
        <v>38</v>
      </c>
      <c r="C11" s="22" t="s">
        <v>10</v>
      </c>
      <c r="D11" s="22" t="s">
        <v>39</v>
      </c>
      <c r="E11" s="22" t="s">
        <v>40</v>
      </c>
      <c r="F11" s="23">
        <v>44270</v>
      </c>
      <c r="G11" s="24">
        <v>649</v>
      </c>
      <c r="H11" s="25">
        <v>13</v>
      </c>
      <c r="I11" s="25" t="s">
        <v>1</v>
      </c>
      <c r="J11" s="26">
        <f t="shared" ref="J11:J35" si="0">IF(G11="","",IF(I11="Sofort (GWG)",G11,IF(OR(H11="",H11=0),"",ROUND(G11/H11,2))))</f>
        <v>49.92</v>
      </c>
      <c r="K11" s="26">
        <f t="shared" ref="K11:K35" si="1">IF(G11="","",IF(I11="Sofort (GWG)",IF(YEAR(F11)=YEAR($I$5),G11,0),IF(OR(H11="",H11=0),"",ROUND((G11/(H11*12))*(MIN(H11*12,MAX(0,(YEAR($I$5)-YEAR(F11))*12+(MONTH($I$5)-MONTH(F11))+1))-MIN(H11*12,MAX(0,(YEAR($I$5)-1-YEAR(F11))*12+(12-MONTH(F11))+1))),2))))</f>
        <v>49.92</v>
      </c>
      <c r="L11" s="26">
        <f t="shared" ref="L11:L35" si="2">IF(G11="","",IF(I11="Sofort (GWG)",IF(YEAR($I$5)&gt;=YEAR(F11),G11,0),IF(OR(H11="",H11=0),"",ROUND((G11/(H11*12))*MIN(H11*12,MAX(0,(YEAR($I$5)-YEAR(F11))*12+(MONTH($I$5)-MONTH(F11))+1)),2))))</f>
        <v>291.22000000000003</v>
      </c>
      <c r="M11" s="27">
        <f t="shared" ref="M11:M35" si="3">IF(G11="","",G11-L11)</f>
        <v>357.78</v>
      </c>
      <c r="N11" s="28" t="str">
        <f t="shared" ref="N11:N35" si="4">IF(G11="","",IF(ROUND(M11,2)&lt;=0,"Abgeschrieben","Aktiv"))</f>
        <v>Aktiv</v>
      </c>
    </row>
    <row r="12" spans="1:17" ht="19.5" customHeight="1" x14ac:dyDescent="0.25">
      <c r="A12" s="29" t="s">
        <v>41</v>
      </c>
      <c r="B12" s="30" t="s">
        <v>42</v>
      </c>
      <c r="C12" s="30" t="s">
        <v>10</v>
      </c>
      <c r="D12" s="30" t="s">
        <v>43</v>
      </c>
      <c r="E12" s="30" t="s">
        <v>44</v>
      </c>
      <c r="F12" s="31">
        <v>44441</v>
      </c>
      <c r="G12" s="32">
        <v>1480</v>
      </c>
      <c r="H12" s="33">
        <v>13</v>
      </c>
      <c r="I12" s="33" t="s">
        <v>1</v>
      </c>
      <c r="J12" s="34">
        <f t="shared" si="0"/>
        <v>113.85</v>
      </c>
      <c r="K12" s="34">
        <f t="shared" si="1"/>
        <v>113.85</v>
      </c>
      <c r="L12" s="34">
        <f t="shared" si="2"/>
        <v>607.17999999999995</v>
      </c>
      <c r="M12" s="35">
        <f t="shared" si="3"/>
        <v>872.82</v>
      </c>
      <c r="N12" s="36" t="str">
        <f t="shared" si="4"/>
        <v>Aktiv</v>
      </c>
    </row>
    <row r="13" spans="1:17" ht="19.5" customHeight="1" x14ac:dyDescent="0.25">
      <c r="A13" s="21" t="s">
        <v>45</v>
      </c>
      <c r="B13" s="22" t="s">
        <v>46</v>
      </c>
      <c r="C13" s="22" t="s">
        <v>15</v>
      </c>
      <c r="D13" s="22" t="s">
        <v>47</v>
      </c>
      <c r="E13" s="22" t="s">
        <v>48</v>
      </c>
      <c r="F13" s="23">
        <v>44581</v>
      </c>
      <c r="G13" s="24">
        <v>890</v>
      </c>
      <c r="H13" s="25">
        <v>3</v>
      </c>
      <c r="I13" s="25" t="s">
        <v>1</v>
      </c>
      <c r="J13" s="26">
        <f t="shared" si="0"/>
        <v>296.67</v>
      </c>
      <c r="K13" s="26">
        <f t="shared" si="1"/>
        <v>0</v>
      </c>
      <c r="L13" s="26">
        <f t="shared" si="2"/>
        <v>890</v>
      </c>
      <c r="M13" s="27">
        <f t="shared" si="3"/>
        <v>0</v>
      </c>
      <c r="N13" s="28" t="str">
        <f t="shared" si="4"/>
        <v>Abgeschrieben</v>
      </c>
    </row>
    <row r="14" spans="1:17" ht="19.5" customHeight="1" x14ac:dyDescent="0.25">
      <c r="A14" s="29" t="s">
        <v>49</v>
      </c>
      <c r="B14" s="30" t="s">
        <v>50</v>
      </c>
      <c r="C14" s="30" t="s">
        <v>14</v>
      </c>
      <c r="D14" s="30" t="s">
        <v>51</v>
      </c>
      <c r="E14" s="30" t="s">
        <v>52</v>
      </c>
      <c r="F14" s="31">
        <v>44723</v>
      </c>
      <c r="G14" s="32">
        <v>28500</v>
      </c>
      <c r="H14" s="33">
        <v>6</v>
      </c>
      <c r="I14" s="33" t="s">
        <v>1</v>
      </c>
      <c r="J14" s="34">
        <f t="shared" si="0"/>
        <v>4750</v>
      </c>
      <c r="K14" s="34">
        <f t="shared" si="1"/>
        <v>4750</v>
      </c>
      <c r="L14" s="34">
        <f t="shared" si="2"/>
        <v>21770.83</v>
      </c>
      <c r="M14" s="35">
        <f t="shared" si="3"/>
        <v>6729.1699999999983</v>
      </c>
      <c r="N14" s="36" t="str">
        <f t="shared" si="4"/>
        <v>Aktiv</v>
      </c>
    </row>
    <row r="15" spans="1:17" ht="19.5" customHeight="1" x14ac:dyDescent="0.25">
      <c r="A15" s="21" t="s">
        <v>53</v>
      </c>
      <c r="B15" s="22" t="s">
        <v>54</v>
      </c>
      <c r="C15" s="22" t="s">
        <v>4</v>
      </c>
      <c r="D15" s="22" t="s">
        <v>55</v>
      </c>
      <c r="E15" s="22" t="s">
        <v>56</v>
      </c>
      <c r="F15" s="23">
        <v>45021</v>
      </c>
      <c r="G15" s="24">
        <v>42000</v>
      </c>
      <c r="H15" s="25">
        <v>10</v>
      </c>
      <c r="I15" s="25" t="s">
        <v>1</v>
      </c>
      <c r="J15" s="26">
        <f t="shared" si="0"/>
        <v>4200</v>
      </c>
      <c r="K15" s="26">
        <f t="shared" si="1"/>
        <v>4200</v>
      </c>
      <c r="L15" s="26">
        <f t="shared" si="2"/>
        <v>15750</v>
      </c>
      <c r="M15" s="27">
        <f t="shared" si="3"/>
        <v>26250</v>
      </c>
      <c r="N15" s="28" t="str">
        <f t="shared" si="4"/>
        <v>Aktiv</v>
      </c>
    </row>
    <row r="16" spans="1:17" ht="19.5" customHeight="1" x14ac:dyDescent="0.25">
      <c r="A16" s="29" t="s">
        <v>57</v>
      </c>
      <c r="B16" s="30" t="s">
        <v>58</v>
      </c>
      <c r="C16" s="30" t="s">
        <v>15</v>
      </c>
      <c r="D16" s="30" t="s">
        <v>59</v>
      </c>
      <c r="E16" s="30" t="s">
        <v>60</v>
      </c>
      <c r="F16" s="31">
        <v>45258</v>
      </c>
      <c r="G16" s="32">
        <v>1190</v>
      </c>
      <c r="H16" s="33">
        <v>3</v>
      </c>
      <c r="I16" s="33" t="s">
        <v>1</v>
      </c>
      <c r="J16" s="34">
        <f t="shared" si="0"/>
        <v>396.67</v>
      </c>
      <c r="K16" s="34">
        <f t="shared" si="1"/>
        <v>330.56</v>
      </c>
      <c r="L16" s="34">
        <f t="shared" si="2"/>
        <v>1190</v>
      </c>
      <c r="M16" s="35">
        <f t="shared" si="3"/>
        <v>0</v>
      </c>
      <c r="N16" s="36" t="str">
        <f t="shared" si="4"/>
        <v>Abgeschrieben</v>
      </c>
    </row>
    <row r="17" spans="1:14" ht="19.5" customHeight="1" x14ac:dyDescent="0.25">
      <c r="A17" s="21" t="s">
        <v>61</v>
      </c>
      <c r="B17" s="22" t="s">
        <v>62</v>
      </c>
      <c r="C17" s="22" t="s">
        <v>7</v>
      </c>
      <c r="D17" s="22" t="s">
        <v>63</v>
      </c>
      <c r="E17" s="22" t="s">
        <v>64</v>
      </c>
      <c r="F17" s="23">
        <v>45331</v>
      </c>
      <c r="G17" s="24">
        <v>2150</v>
      </c>
      <c r="H17" s="25">
        <v>8</v>
      </c>
      <c r="I17" s="25" t="s">
        <v>1</v>
      </c>
      <c r="J17" s="26">
        <f t="shared" si="0"/>
        <v>268.75</v>
      </c>
      <c r="K17" s="26">
        <f t="shared" si="1"/>
        <v>268.75</v>
      </c>
      <c r="L17" s="26">
        <f t="shared" si="2"/>
        <v>783.85</v>
      </c>
      <c r="M17" s="27">
        <f t="shared" si="3"/>
        <v>1366.15</v>
      </c>
      <c r="N17" s="28" t="str">
        <f t="shared" si="4"/>
        <v>Aktiv</v>
      </c>
    </row>
    <row r="18" spans="1:14" ht="19.5" customHeight="1" x14ac:dyDescent="0.25">
      <c r="A18" s="29" t="s">
        <v>65</v>
      </c>
      <c r="B18" s="30" t="s">
        <v>66</v>
      </c>
      <c r="C18" s="30" t="s">
        <v>7</v>
      </c>
      <c r="D18" s="30" t="s">
        <v>67</v>
      </c>
      <c r="E18" s="30" t="s">
        <v>68</v>
      </c>
      <c r="F18" s="31">
        <v>45855</v>
      </c>
      <c r="G18" s="32">
        <v>3750</v>
      </c>
      <c r="H18" s="33">
        <v>13</v>
      </c>
      <c r="I18" s="33" t="s">
        <v>1</v>
      </c>
      <c r="J18" s="34">
        <f t="shared" si="0"/>
        <v>288.45999999999998</v>
      </c>
      <c r="K18" s="34">
        <f t="shared" si="1"/>
        <v>288.45999999999998</v>
      </c>
      <c r="L18" s="34">
        <f t="shared" si="2"/>
        <v>432.69</v>
      </c>
      <c r="M18" s="35">
        <f t="shared" si="3"/>
        <v>3317.31</v>
      </c>
      <c r="N18" s="36" t="str">
        <f t="shared" si="4"/>
        <v>Aktiv</v>
      </c>
    </row>
    <row r="19" spans="1:14" ht="19.5" customHeight="1" x14ac:dyDescent="0.25">
      <c r="A19" s="21" t="s">
        <v>69</v>
      </c>
      <c r="B19" s="22" t="s">
        <v>70</v>
      </c>
      <c r="C19" s="22" t="s">
        <v>22</v>
      </c>
      <c r="D19" s="22" t="s">
        <v>71</v>
      </c>
      <c r="E19" s="22" t="s">
        <v>72</v>
      </c>
      <c r="F19" s="23">
        <v>46036</v>
      </c>
      <c r="G19" s="24">
        <v>320</v>
      </c>
      <c r="H19" s="25" t="s">
        <v>73</v>
      </c>
      <c r="I19" s="25" t="s">
        <v>5</v>
      </c>
      <c r="J19" s="26">
        <f t="shared" si="0"/>
        <v>320</v>
      </c>
      <c r="K19" s="26">
        <f t="shared" si="1"/>
        <v>320</v>
      </c>
      <c r="L19" s="26">
        <f t="shared" si="2"/>
        <v>320</v>
      </c>
      <c r="M19" s="27">
        <f t="shared" si="3"/>
        <v>0</v>
      </c>
      <c r="N19" s="28" t="str">
        <f t="shared" si="4"/>
        <v>Abgeschrieben</v>
      </c>
    </row>
    <row r="20" spans="1:14" ht="19.5" customHeight="1" x14ac:dyDescent="0.25">
      <c r="A20" s="29" t="s">
        <v>74</v>
      </c>
      <c r="B20" s="30" t="s">
        <v>75</v>
      </c>
      <c r="C20" s="30" t="s">
        <v>15</v>
      </c>
      <c r="D20" s="30" t="s">
        <v>76</v>
      </c>
      <c r="E20" s="30" t="s">
        <v>60</v>
      </c>
      <c r="F20" s="31">
        <v>46084</v>
      </c>
      <c r="G20" s="32">
        <v>6800</v>
      </c>
      <c r="H20" s="33">
        <v>5</v>
      </c>
      <c r="I20" s="33" t="s">
        <v>1</v>
      </c>
      <c r="J20" s="34">
        <f t="shared" si="0"/>
        <v>1360</v>
      </c>
      <c r="K20" s="34">
        <f t="shared" si="1"/>
        <v>1133.33</v>
      </c>
      <c r="L20" s="34">
        <f t="shared" si="2"/>
        <v>1133.33</v>
      </c>
      <c r="M20" s="35">
        <f t="shared" si="3"/>
        <v>5666.67</v>
      </c>
      <c r="N20" s="36" t="str">
        <f t="shared" si="4"/>
        <v>Aktiv</v>
      </c>
    </row>
    <row r="21" spans="1:14" ht="19.5" customHeight="1" x14ac:dyDescent="0.25">
      <c r="A21" s="37"/>
      <c r="B21" s="37"/>
      <c r="C21" s="37"/>
      <c r="D21" s="37"/>
      <c r="E21" s="37"/>
      <c r="F21" s="38"/>
      <c r="G21" s="39"/>
      <c r="H21" s="40"/>
      <c r="I21" s="40"/>
      <c r="J21" s="26" t="str">
        <f t="shared" si="0"/>
        <v/>
      </c>
      <c r="K21" s="26" t="str">
        <f t="shared" si="1"/>
        <v/>
      </c>
      <c r="L21" s="26" t="str">
        <f t="shared" si="2"/>
        <v/>
      </c>
      <c r="M21" s="27" t="str">
        <f t="shared" si="3"/>
        <v/>
      </c>
      <c r="N21" s="28" t="str">
        <f t="shared" si="4"/>
        <v/>
      </c>
    </row>
    <row r="22" spans="1:14" ht="19.5" customHeight="1" x14ac:dyDescent="0.25">
      <c r="A22" s="41"/>
      <c r="B22" s="41"/>
      <c r="C22" s="41"/>
      <c r="D22" s="41"/>
      <c r="E22" s="41"/>
      <c r="F22" s="42"/>
      <c r="G22" s="43"/>
      <c r="H22" s="44"/>
      <c r="I22" s="44"/>
      <c r="J22" s="34" t="str">
        <f t="shared" si="0"/>
        <v/>
      </c>
      <c r="K22" s="34" t="str">
        <f t="shared" si="1"/>
        <v/>
      </c>
      <c r="L22" s="34" t="str">
        <f t="shared" si="2"/>
        <v/>
      </c>
      <c r="M22" s="35" t="str">
        <f t="shared" si="3"/>
        <v/>
      </c>
      <c r="N22" s="36" t="str">
        <f t="shared" si="4"/>
        <v/>
      </c>
    </row>
    <row r="23" spans="1:14" ht="19.5" customHeight="1" x14ac:dyDescent="0.25">
      <c r="A23" s="37"/>
      <c r="B23" s="37"/>
      <c r="C23" s="37"/>
      <c r="D23" s="37"/>
      <c r="E23" s="37"/>
      <c r="F23" s="38"/>
      <c r="G23" s="39"/>
      <c r="H23" s="40"/>
      <c r="I23" s="40"/>
      <c r="J23" s="26" t="str">
        <f t="shared" si="0"/>
        <v/>
      </c>
      <c r="K23" s="26" t="str">
        <f t="shared" si="1"/>
        <v/>
      </c>
      <c r="L23" s="26" t="str">
        <f t="shared" si="2"/>
        <v/>
      </c>
      <c r="M23" s="27" t="str">
        <f t="shared" si="3"/>
        <v/>
      </c>
      <c r="N23" s="28" t="str">
        <f t="shared" si="4"/>
        <v/>
      </c>
    </row>
    <row r="24" spans="1:14" ht="19.5" customHeight="1" x14ac:dyDescent="0.25">
      <c r="A24" s="41"/>
      <c r="B24" s="41"/>
      <c r="C24" s="41"/>
      <c r="D24" s="41"/>
      <c r="E24" s="41"/>
      <c r="F24" s="42"/>
      <c r="G24" s="43"/>
      <c r="H24" s="44"/>
      <c r="I24" s="44"/>
      <c r="J24" s="34" t="str">
        <f t="shared" si="0"/>
        <v/>
      </c>
      <c r="K24" s="34" t="str">
        <f t="shared" si="1"/>
        <v/>
      </c>
      <c r="L24" s="34" t="str">
        <f t="shared" si="2"/>
        <v/>
      </c>
      <c r="M24" s="35" t="str">
        <f t="shared" si="3"/>
        <v/>
      </c>
      <c r="N24" s="36" t="str">
        <f t="shared" si="4"/>
        <v/>
      </c>
    </row>
    <row r="25" spans="1:14" ht="19.5" customHeight="1" x14ac:dyDescent="0.25">
      <c r="A25" s="37"/>
      <c r="B25" s="37"/>
      <c r="C25" s="37"/>
      <c r="D25" s="37"/>
      <c r="E25" s="37"/>
      <c r="F25" s="38"/>
      <c r="G25" s="39"/>
      <c r="H25" s="40"/>
      <c r="I25" s="40"/>
      <c r="J25" s="26" t="str">
        <f t="shared" si="0"/>
        <v/>
      </c>
      <c r="K25" s="26" t="str">
        <f t="shared" si="1"/>
        <v/>
      </c>
      <c r="L25" s="26" t="str">
        <f t="shared" si="2"/>
        <v/>
      </c>
      <c r="M25" s="27" t="str">
        <f t="shared" si="3"/>
        <v/>
      </c>
      <c r="N25" s="28" t="str">
        <f t="shared" si="4"/>
        <v/>
      </c>
    </row>
    <row r="26" spans="1:14" ht="19.5" customHeight="1" x14ac:dyDescent="0.25">
      <c r="A26" s="41"/>
      <c r="B26" s="41"/>
      <c r="C26" s="41"/>
      <c r="D26" s="41"/>
      <c r="E26" s="41"/>
      <c r="F26" s="42"/>
      <c r="G26" s="43"/>
      <c r="H26" s="44"/>
      <c r="I26" s="44"/>
      <c r="J26" s="34" t="str">
        <f t="shared" si="0"/>
        <v/>
      </c>
      <c r="K26" s="34" t="str">
        <f t="shared" si="1"/>
        <v/>
      </c>
      <c r="L26" s="34" t="str">
        <f t="shared" si="2"/>
        <v/>
      </c>
      <c r="M26" s="35" t="str">
        <f t="shared" si="3"/>
        <v/>
      </c>
      <c r="N26" s="36" t="str">
        <f t="shared" si="4"/>
        <v/>
      </c>
    </row>
    <row r="27" spans="1:14" ht="19.5" customHeight="1" x14ac:dyDescent="0.25">
      <c r="A27" s="37"/>
      <c r="B27" s="37"/>
      <c r="C27" s="37"/>
      <c r="D27" s="37"/>
      <c r="E27" s="37"/>
      <c r="F27" s="38"/>
      <c r="G27" s="39"/>
      <c r="H27" s="40"/>
      <c r="I27" s="40"/>
      <c r="J27" s="26" t="str">
        <f t="shared" si="0"/>
        <v/>
      </c>
      <c r="K27" s="26" t="str">
        <f t="shared" si="1"/>
        <v/>
      </c>
      <c r="L27" s="26" t="str">
        <f t="shared" si="2"/>
        <v/>
      </c>
      <c r="M27" s="27" t="str">
        <f t="shared" si="3"/>
        <v/>
      </c>
      <c r="N27" s="28" t="str">
        <f t="shared" si="4"/>
        <v/>
      </c>
    </row>
    <row r="28" spans="1:14" ht="19.5" customHeight="1" x14ac:dyDescent="0.25">
      <c r="A28" s="41"/>
      <c r="B28" s="41"/>
      <c r="C28" s="41"/>
      <c r="D28" s="41"/>
      <c r="E28" s="41"/>
      <c r="F28" s="42"/>
      <c r="G28" s="43"/>
      <c r="H28" s="44"/>
      <c r="I28" s="44"/>
      <c r="J28" s="34" t="str">
        <f t="shared" si="0"/>
        <v/>
      </c>
      <c r="K28" s="34" t="str">
        <f t="shared" si="1"/>
        <v/>
      </c>
      <c r="L28" s="34" t="str">
        <f t="shared" si="2"/>
        <v/>
      </c>
      <c r="M28" s="35" t="str">
        <f t="shared" si="3"/>
        <v/>
      </c>
      <c r="N28" s="36" t="str">
        <f t="shared" si="4"/>
        <v/>
      </c>
    </row>
    <row r="29" spans="1:14" ht="19.5" customHeight="1" x14ac:dyDescent="0.25">
      <c r="A29" s="37"/>
      <c r="B29" s="37"/>
      <c r="C29" s="37"/>
      <c r="D29" s="37"/>
      <c r="E29" s="37"/>
      <c r="F29" s="38"/>
      <c r="G29" s="39"/>
      <c r="H29" s="40"/>
      <c r="I29" s="40"/>
      <c r="J29" s="26" t="str">
        <f t="shared" si="0"/>
        <v/>
      </c>
      <c r="K29" s="26" t="str">
        <f t="shared" si="1"/>
        <v/>
      </c>
      <c r="L29" s="26" t="str">
        <f t="shared" si="2"/>
        <v/>
      </c>
      <c r="M29" s="27" t="str">
        <f t="shared" si="3"/>
        <v/>
      </c>
      <c r="N29" s="28" t="str">
        <f t="shared" si="4"/>
        <v/>
      </c>
    </row>
    <row r="30" spans="1:14" ht="19.5" customHeight="1" x14ac:dyDescent="0.25">
      <c r="A30" s="41"/>
      <c r="B30" s="41"/>
      <c r="C30" s="41"/>
      <c r="D30" s="41"/>
      <c r="E30" s="41"/>
      <c r="F30" s="42"/>
      <c r="G30" s="43"/>
      <c r="H30" s="44"/>
      <c r="I30" s="44"/>
      <c r="J30" s="34" t="str">
        <f t="shared" si="0"/>
        <v/>
      </c>
      <c r="K30" s="34" t="str">
        <f t="shared" si="1"/>
        <v/>
      </c>
      <c r="L30" s="34" t="str">
        <f t="shared" si="2"/>
        <v/>
      </c>
      <c r="M30" s="35" t="str">
        <f t="shared" si="3"/>
        <v/>
      </c>
      <c r="N30" s="36" t="str">
        <f t="shared" si="4"/>
        <v/>
      </c>
    </row>
    <row r="31" spans="1:14" ht="19.5" customHeight="1" x14ac:dyDescent="0.25">
      <c r="A31" s="37"/>
      <c r="B31" s="37"/>
      <c r="C31" s="37"/>
      <c r="D31" s="37"/>
      <c r="E31" s="37"/>
      <c r="F31" s="38"/>
      <c r="G31" s="39"/>
      <c r="H31" s="40"/>
      <c r="I31" s="40"/>
      <c r="J31" s="26" t="str">
        <f t="shared" si="0"/>
        <v/>
      </c>
      <c r="K31" s="26" t="str">
        <f t="shared" si="1"/>
        <v/>
      </c>
      <c r="L31" s="26" t="str">
        <f t="shared" si="2"/>
        <v/>
      </c>
      <c r="M31" s="27" t="str">
        <f t="shared" si="3"/>
        <v/>
      </c>
      <c r="N31" s="28" t="str">
        <f t="shared" si="4"/>
        <v/>
      </c>
    </row>
    <row r="32" spans="1:14" ht="19.5" customHeight="1" x14ac:dyDescent="0.25">
      <c r="A32" s="41"/>
      <c r="B32" s="41"/>
      <c r="C32" s="41"/>
      <c r="D32" s="41"/>
      <c r="E32" s="41"/>
      <c r="F32" s="42"/>
      <c r="G32" s="43"/>
      <c r="H32" s="44"/>
      <c r="I32" s="44"/>
      <c r="J32" s="34" t="str">
        <f t="shared" si="0"/>
        <v/>
      </c>
      <c r="K32" s="34" t="str">
        <f t="shared" si="1"/>
        <v/>
      </c>
      <c r="L32" s="34" t="str">
        <f t="shared" si="2"/>
        <v/>
      </c>
      <c r="M32" s="35" t="str">
        <f t="shared" si="3"/>
        <v/>
      </c>
      <c r="N32" s="36" t="str">
        <f t="shared" si="4"/>
        <v/>
      </c>
    </row>
    <row r="33" spans="1:14" ht="19.5" customHeight="1" x14ac:dyDescent="0.25">
      <c r="A33" s="37"/>
      <c r="B33" s="37"/>
      <c r="C33" s="37"/>
      <c r="D33" s="37"/>
      <c r="E33" s="37"/>
      <c r="F33" s="38"/>
      <c r="G33" s="39"/>
      <c r="H33" s="40"/>
      <c r="I33" s="40"/>
      <c r="J33" s="26" t="str">
        <f t="shared" si="0"/>
        <v/>
      </c>
      <c r="K33" s="26" t="str">
        <f t="shared" si="1"/>
        <v/>
      </c>
      <c r="L33" s="26" t="str">
        <f t="shared" si="2"/>
        <v/>
      </c>
      <c r="M33" s="27" t="str">
        <f t="shared" si="3"/>
        <v/>
      </c>
      <c r="N33" s="28" t="str">
        <f t="shared" si="4"/>
        <v/>
      </c>
    </row>
    <row r="34" spans="1:14" ht="19.5" customHeight="1" x14ac:dyDescent="0.25">
      <c r="A34" s="41"/>
      <c r="B34" s="41"/>
      <c r="C34" s="41"/>
      <c r="D34" s="41"/>
      <c r="E34" s="41"/>
      <c r="F34" s="42"/>
      <c r="G34" s="43"/>
      <c r="H34" s="44"/>
      <c r="I34" s="44"/>
      <c r="J34" s="34" t="str">
        <f t="shared" si="0"/>
        <v/>
      </c>
      <c r="K34" s="34" t="str">
        <f t="shared" si="1"/>
        <v/>
      </c>
      <c r="L34" s="34" t="str">
        <f t="shared" si="2"/>
        <v/>
      </c>
      <c r="M34" s="35" t="str">
        <f t="shared" si="3"/>
        <v/>
      </c>
      <c r="N34" s="36" t="str">
        <f t="shared" si="4"/>
        <v/>
      </c>
    </row>
    <row r="35" spans="1:14" ht="19.5" customHeight="1" x14ac:dyDescent="0.25">
      <c r="A35" s="37"/>
      <c r="B35" s="37"/>
      <c r="C35" s="37"/>
      <c r="D35" s="37"/>
      <c r="E35" s="37"/>
      <c r="F35" s="38"/>
      <c r="G35" s="39"/>
      <c r="H35" s="40"/>
      <c r="I35" s="40"/>
      <c r="J35" s="26" t="str">
        <f t="shared" si="0"/>
        <v/>
      </c>
      <c r="K35" s="26" t="str">
        <f t="shared" si="1"/>
        <v/>
      </c>
      <c r="L35" s="26" t="str">
        <f t="shared" si="2"/>
        <v/>
      </c>
      <c r="M35" s="27" t="str">
        <f t="shared" si="3"/>
        <v/>
      </c>
      <c r="N35" s="28" t="str">
        <f t="shared" si="4"/>
        <v/>
      </c>
    </row>
    <row r="36" spans="1:14" ht="24" customHeight="1" x14ac:dyDescent="0.25">
      <c r="A36" s="56" t="s">
        <v>77</v>
      </c>
      <c r="B36" s="56"/>
      <c r="C36" s="56"/>
      <c r="D36" s="56"/>
      <c r="E36" s="56"/>
      <c r="F36" s="56"/>
      <c r="G36" s="45">
        <f>SUM(G11:G35)</f>
        <v>87729</v>
      </c>
      <c r="H36" s="46"/>
      <c r="I36" s="46"/>
      <c r="J36" s="45">
        <f>SUM(J11:J35)</f>
        <v>12044.319999999998</v>
      </c>
      <c r="K36" s="45">
        <f>SUM(K11:K35)</f>
        <v>11454.869999999999</v>
      </c>
      <c r="L36" s="45">
        <f>SUM(L11:L35)</f>
        <v>43169.100000000006</v>
      </c>
      <c r="M36" s="45">
        <f>SUM(M11:M35)</f>
        <v>44559.899999999994</v>
      </c>
      <c r="N36" s="46"/>
    </row>
    <row r="38" spans="1:14" ht="15" customHeight="1" x14ac:dyDescent="0.25">
      <c r="A38" s="57" t="s">
        <v>78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1:14" ht="25.5" customHeight="1" x14ac:dyDescent="0.25">
      <c r="A39" s="58" t="s">
        <v>79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4" ht="25.5" customHeight="1" x14ac:dyDescent="0.25">
      <c r="A40" s="59" t="s">
        <v>80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  <row r="41" spans="1:14" ht="25.5" customHeight="1" x14ac:dyDescent="0.25">
      <c r="A41" s="58" t="s">
        <v>81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25.5" customHeight="1" x14ac:dyDescent="0.25">
      <c r="A42" s="59" t="s">
        <v>82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1:14" ht="25.5" customHeight="1" x14ac:dyDescent="0.25">
      <c r="A43" s="58" t="s">
        <v>83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</row>
  </sheetData>
  <autoFilter ref="A10:N10" xr:uid="{00000000-0009-0000-0000-000000000000}"/>
  <mergeCells count="28">
    <mergeCell ref="A42:N42"/>
    <mergeCell ref="A43:N43"/>
    <mergeCell ref="A36:F36"/>
    <mergeCell ref="A38:N38"/>
    <mergeCell ref="A39:N39"/>
    <mergeCell ref="A40:N40"/>
    <mergeCell ref="A41:N41"/>
    <mergeCell ref="A8:B8"/>
    <mergeCell ref="C8:E8"/>
    <mergeCell ref="F8:H8"/>
    <mergeCell ref="I8:K8"/>
    <mergeCell ref="L8:N8"/>
    <mergeCell ref="M5:N5"/>
    <mergeCell ref="A7:B7"/>
    <mergeCell ref="C7:E7"/>
    <mergeCell ref="F7:H7"/>
    <mergeCell ref="I7:K7"/>
    <mergeCell ref="L7:N7"/>
    <mergeCell ref="A4:H4"/>
    <mergeCell ref="I4:K4"/>
    <mergeCell ref="A5:F5"/>
    <mergeCell ref="G5:H5"/>
    <mergeCell ref="J5:K5"/>
    <mergeCell ref="A2:H3"/>
    <mergeCell ref="I2:K2"/>
    <mergeCell ref="L2:N2"/>
    <mergeCell ref="I3:K3"/>
    <mergeCell ref="L3:N3"/>
  </mergeCells>
  <conditionalFormatting sqref="M11:M35">
    <cfRule type="dataBar" priority="4">
      <dataBar>
        <cfvo type="num" val="0"/>
        <cfvo type="max"/>
        <color rgb="FF2E7C8C"/>
      </dataBar>
      <extLst>
        <ext xmlns:x14="http://schemas.microsoft.com/office/spreadsheetml/2009/9/main" uri="{B025F937-C7B1-47D3-B67F-A62EFF666E3E}">
          <x14:id>{F2EEA952-DAF4-4B80-8A21-7495D9855CD8}</x14:id>
        </ext>
      </extLst>
    </cfRule>
  </conditionalFormatting>
  <conditionalFormatting sqref="N11:N35">
    <cfRule type="cellIs" dxfId="1" priority="2" operator="equal">
      <formula>"Aktiv"</formula>
    </cfRule>
    <cfRule type="cellIs" dxfId="0" priority="3" operator="equal">
      <formula>"Abgeschrieben"</formula>
    </cfRule>
  </conditionalFormatting>
  <dataValidations count="2">
    <dataValidation type="list" allowBlank="1" sqref="C11:C35" xr:uid="{00000000-0002-0000-0000-000000000000}">
      <formula1>$P$1:$P$8</formula1>
      <formula2>0</formula2>
    </dataValidation>
    <dataValidation type="list" allowBlank="1" sqref="I11:I35" xr:uid="{00000000-0002-0000-0000-000001000000}">
      <formula1>$Q$1:$Q$2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EEA952-DAF4-4B80-8A21-7495D9855CD8}">
            <x14:dataBar axisPosition="none">
              <x14:cfvo type="num">
                <xm:f>0</xm:f>
              </x14:cfvo>
              <x14:cfvo type="max"/>
              <x14:negativeFillColor rgb="FF2E7C8C"/>
            </x14:dataBar>
          </x14:cfRule>
          <xm:sqref>M11:M35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3" customWidth="1"/>
    <col min="2" max="2" width="22" customWidth="1"/>
    <col min="3" max="5" width="18" customWidth="1"/>
    <col min="6" max="6" width="16" customWidth="1"/>
    <col min="7" max="7" width="4" customWidth="1"/>
    <col min="8" max="14" width="10" customWidth="1"/>
  </cols>
  <sheetData>
    <row r="1" spans="1:14" ht="4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7.75" customHeight="1" x14ac:dyDescent="0.25">
      <c r="A2" s="16"/>
      <c r="B2" s="60" t="s">
        <v>84</v>
      </c>
      <c r="C2" s="60"/>
      <c r="D2" s="60"/>
      <c r="E2" s="60"/>
      <c r="F2" s="60"/>
      <c r="G2" s="16"/>
      <c r="H2" s="61" t="s">
        <v>85</v>
      </c>
      <c r="I2" s="61"/>
      <c r="J2" s="61"/>
      <c r="K2" s="61"/>
      <c r="L2" s="61"/>
      <c r="M2" s="61"/>
      <c r="N2" s="61"/>
    </row>
    <row r="3" spans="1:14" ht="18" customHeight="1" x14ac:dyDescent="0.25">
      <c r="A3" s="16"/>
      <c r="B3" s="62" t="s">
        <v>86</v>
      </c>
      <c r="C3" s="62"/>
      <c r="D3" s="62"/>
      <c r="E3" s="62"/>
      <c r="F3" s="62"/>
      <c r="G3" s="16"/>
      <c r="H3" s="12"/>
      <c r="I3" s="12"/>
      <c r="J3" s="12"/>
      <c r="K3" s="12"/>
      <c r="L3" s="12"/>
      <c r="M3" s="12"/>
      <c r="N3" s="12"/>
    </row>
    <row r="5" spans="1:14" ht="24" customHeight="1" x14ac:dyDescent="0.25">
      <c r="B5" s="7" t="s">
        <v>87</v>
      </c>
      <c r="C5" s="7"/>
      <c r="D5" s="63" t="s">
        <v>53</v>
      </c>
      <c r="E5" s="63"/>
      <c r="F5" s="63"/>
    </row>
    <row r="7" spans="1:14" ht="18.75" customHeight="1" x14ac:dyDescent="0.25">
      <c r="B7" s="47" t="s">
        <v>24</v>
      </c>
      <c r="C7" s="64" t="str">
        <f>IFERROR(INDEX(Anlagenverzeichnis!$B$11:$B$35,MATCH($D$5,Anlagenverzeichnis!$A$11:$A$35,0)),"")</f>
        <v>CNC-Fräse Kompaktbaureihe</v>
      </c>
      <c r="D7" s="64"/>
      <c r="E7" s="64"/>
    </row>
    <row r="8" spans="1:14" ht="18.75" customHeight="1" x14ac:dyDescent="0.25">
      <c r="B8" s="47" t="s">
        <v>25</v>
      </c>
      <c r="C8" s="64" t="str">
        <f>IFERROR(INDEX(Anlagenverzeichnis!$C$11:$C$35,MATCH($D$5,Anlagenverzeichnis!$A$11:$A$35,0)),"")</f>
        <v>Maschinen &amp; Anlagen</v>
      </c>
      <c r="D8" s="64"/>
      <c r="E8" s="64"/>
    </row>
    <row r="9" spans="1:14" ht="18.75" customHeight="1" x14ac:dyDescent="0.25">
      <c r="B9" s="47" t="s">
        <v>88</v>
      </c>
      <c r="C9" s="65">
        <f>IFERROR(INDEX(Anlagenverzeichnis!$F$11:$F$35,MATCH($D$5,Anlagenverzeichnis!$A$11:$A$35,0)),"")</f>
        <v>45021</v>
      </c>
      <c r="D9" s="65"/>
      <c r="E9" s="65"/>
    </row>
    <row r="10" spans="1:14" ht="18.75" customHeight="1" x14ac:dyDescent="0.25">
      <c r="B10" s="47" t="s">
        <v>89</v>
      </c>
      <c r="C10" s="66">
        <f>IFERROR(INDEX(Anlagenverzeichnis!$G$11:$G$35,MATCH($D$5,Anlagenverzeichnis!$A$11:$A$35,0)),"")</f>
        <v>42000</v>
      </c>
      <c r="D10" s="66"/>
      <c r="E10" s="66"/>
    </row>
    <row r="11" spans="1:14" ht="18.75" customHeight="1" x14ac:dyDescent="0.25">
      <c r="B11" s="47" t="s">
        <v>90</v>
      </c>
      <c r="C11" s="67">
        <f>IFERROR(INDEX(Anlagenverzeichnis!$H$11:$H$35,MATCH($D$5,Anlagenverzeichnis!$A$11:$A$35,0)),"")</f>
        <v>10</v>
      </c>
      <c r="D11" s="67"/>
      <c r="E11" s="67"/>
    </row>
    <row r="12" spans="1:14" ht="18.75" customHeight="1" x14ac:dyDescent="0.25">
      <c r="B12" s="47" t="s">
        <v>31</v>
      </c>
      <c r="C12" s="64" t="str">
        <f>IFERROR(INDEX(Anlagenverzeichnis!$I$11:$I$35,MATCH($D$5,Anlagenverzeichnis!$A$11:$A$35,0)),"")</f>
        <v>Linear</v>
      </c>
      <c r="D12" s="64"/>
      <c r="E12" s="64"/>
    </row>
    <row r="14" spans="1:14" ht="25.5" customHeight="1" x14ac:dyDescent="0.25">
      <c r="B14" s="19" t="s">
        <v>91</v>
      </c>
      <c r="C14" s="19" t="s">
        <v>92</v>
      </c>
      <c r="D14" s="19" t="s">
        <v>18</v>
      </c>
      <c r="E14" s="19" t="s">
        <v>93</v>
      </c>
    </row>
    <row r="15" spans="1:14" ht="18" customHeight="1" x14ac:dyDescent="0.25">
      <c r="B15" s="48">
        <f>IF($C$10="","",IF($C$12="Sofort (GWG)",IF(0=0,YEAR($C$9),""),IF(0&lt;=$C$11,YEAR($C$9)+0,"")))</f>
        <v>2023</v>
      </c>
      <c r="C15" s="24">
        <f>IF(B15="","",D15)</f>
        <v>3150</v>
      </c>
      <c r="D15" s="49">
        <f t="shared" ref="D15:D30" si="0">IF(B15="","",IF($C$12="Sofort (GWG)",$C$10,ROUND(($C$10/($C$11*12))*MIN($C$11*12,MAX(0,(B15-YEAR($C$9))*12+12-MONTH($C$9)+1)),2)))</f>
        <v>3150</v>
      </c>
      <c r="E15" s="50">
        <f t="shared" ref="E15:E30" si="1">IF(B15="","",$C$10-D15)</f>
        <v>38850</v>
      </c>
    </row>
    <row r="16" spans="1:14" ht="18" customHeight="1" x14ac:dyDescent="0.25">
      <c r="B16" s="51">
        <f>IF($C$10="","",IF($C$12="Sofort (GWG)",IF(1=0,YEAR($C$9),""),IF(1&lt;=$C$11,YEAR($C$9)+1,"")))</f>
        <v>2024</v>
      </c>
      <c r="C16" s="32">
        <f t="shared" ref="C16:C30" si="2">IF(B16="","",D16-IF(D15="",0,D15))</f>
        <v>4200</v>
      </c>
      <c r="D16" s="52">
        <f t="shared" si="0"/>
        <v>7350</v>
      </c>
      <c r="E16" s="53">
        <f t="shared" si="1"/>
        <v>34650</v>
      </c>
    </row>
    <row r="17" spans="2:6" ht="18" customHeight="1" x14ac:dyDescent="0.25">
      <c r="B17" s="48">
        <f>IF($C$10="","",IF($C$12="Sofort (GWG)",IF(2=0,YEAR($C$9),""),IF(2&lt;=$C$11,YEAR($C$9)+2,"")))</f>
        <v>2025</v>
      </c>
      <c r="C17" s="24">
        <f t="shared" si="2"/>
        <v>4200</v>
      </c>
      <c r="D17" s="49">
        <f t="shared" si="0"/>
        <v>11550</v>
      </c>
      <c r="E17" s="50">
        <f t="shared" si="1"/>
        <v>30450</v>
      </c>
    </row>
    <row r="18" spans="2:6" ht="18" customHeight="1" x14ac:dyDescent="0.25">
      <c r="B18" s="51">
        <f>IF($C$10="","",IF($C$12="Sofort (GWG)",IF(3=0,YEAR($C$9),""),IF(3&lt;=$C$11,YEAR($C$9)+3,"")))</f>
        <v>2026</v>
      </c>
      <c r="C18" s="32">
        <f t="shared" si="2"/>
        <v>4200</v>
      </c>
      <c r="D18" s="52">
        <f t="shared" si="0"/>
        <v>15750</v>
      </c>
      <c r="E18" s="53">
        <f t="shared" si="1"/>
        <v>26250</v>
      </c>
    </row>
    <row r="19" spans="2:6" ht="18" customHeight="1" x14ac:dyDescent="0.25">
      <c r="B19" s="48">
        <f>IF($C$10="","",IF($C$12="Sofort (GWG)",IF(4=0,YEAR($C$9),""),IF(4&lt;=$C$11,YEAR($C$9)+4,"")))</f>
        <v>2027</v>
      </c>
      <c r="C19" s="24">
        <f t="shared" si="2"/>
        <v>4200</v>
      </c>
      <c r="D19" s="49">
        <f t="shared" si="0"/>
        <v>19950</v>
      </c>
      <c r="E19" s="50">
        <f t="shared" si="1"/>
        <v>22050</v>
      </c>
    </row>
    <row r="20" spans="2:6" ht="18" customHeight="1" x14ac:dyDescent="0.25">
      <c r="B20" s="51">
        <f>IF($C$10="","",IF($C$12="Sofort (GWG)",IF(5=0,YEAR($C$9),""),IF(5&lt;=$C$11,YEAR($C$9)+5,"")))</f>
        <v>2028</v>
      </c>
      <c r="C20" s="32">
        <f t="shared" si="2"/>
        <v>4200</v>
      </c>
      <c r="D20" s="52">
        <f t="shared" si="0"/>
        <v>24150</v>
      </c>
      <c r="E20" s="53">
        <f t="shared" si="1"/>
        <v>17850</v>
      </c>
    </row>
    <row r="21" spans="2:6" ht="18" customHeight="1" x14ac:dyDescent="0.25">
      <c r="B21" s="48">
        <f>IF($C$10="","",IF($C$12="Sofort (GWG)",IF(6=0,YEAR($C$9),""),IF(6&lt;=$C$11,YEAR($C$9)+6,"")))</f>
        <v>2029</v>
      </c>
      <c r="C21" s="24">
        <f t="shared" si="2"/>
        <v>4200</v>
      </c>
      <c r="D21" s="49">
        <f t="shared" si="0"/>
        <v>28350</v>
      </c>
      <c r="E21" s="50">
        <f t="shared" si="1"/>
        <v>13650</v>
      </c>
    </row>
    <row r="22" spans="2:6" ht="18" customHeight="1" x14ac:dyDescent="0.25">
      <c r="B22" s="51">
        <f>IF($C$10="","",IF($C$12="Sofort (GWG)",IF(7=0,YEAR($C$9),""),IF(7&lt;=$C$11,YEAR($C$9)+7,"")))</f>
        <v>2030</v>
      </c>
      <c r="C22" s="32">
        <f t="shared" si="2"/>
        <v>4200</v>
      </c>
      <c r="D22" s="52">
        <f t="shared" si="0"/>
        <v>32550</v>
      </c>
      <c r="E22" s="53">
        <f t="shared" si="1"/>
        <v>9450</v>
      </c>
    </row>
    <row r="23" spans="2:6" ht="18" customHeight="1" x14ac:dyDescent="0.25">
      <c r="B23" s="48">
        <f>IF($C$10="","",IF($C$12="Sofort (GWG)",IF(8=0,YEAR($C$9),""),IF(8&lt;=$C$11,YEAR($C$9)+8,"")))</f>
        <v>2031</v>
      </c>
      <c r="C23" s="24">
        <f t="shared" si="2"/>
        <v>4200</v>
      </c>
      <c r="D23" s="49">
        <f t="shared" si="0"/>
        <v>36750</v>
      </c>
      <c r="E23" s="50">
        <f t="shared" si="1"/>
        <v>5250</v>
      </c>
    </row>
    <row r="24" spans="2:6" ht="18" customHeight="1" x14ac:dyDescent="0.25">
      <c r="B24" s="51">
        <f>IF($C$10="","",IF($C$12="Sofort (GWG)",IF(9=0,YEAR($C$9),""),IF(9&lt;=$C$11,YEAR($C$9)+9,"")))</f>
        <v>2032</v>
      </c>
      <c r="C24" s="32">
        <f t="shared" si="2"/>
        <v>4200</v>
      </c>
      <c r="D24" s="52">
        <f t="shared" si="0"/>
        <v>40950</v>
      </c>
      <c r="E24" s="53">
        <f t="shared" si="1"/>
        <v>1050</v>
      </c>
    </row>
    <row r="25" spans="2:6" ht="18" customHeight="1" x14ac:dyDescent="0.25">
      <c r="B25" s="48">
        <f>IF($C$10="","",IF($C$12="Sofort (GWG)",IF(10=0,YEAR($C$9),""),IF(10&lt;=$C$11,YEAR($C$9)+10,"")))</f>
        <v>2033</v>
      </c>
      <c r="C25" s="24">
        <f t="shared" si="2"/>
        <v>1050</v>
      </c>
      <c r="D25" s="49">
        <f t="shared" si="0"/>
        <v>42000</v>
      </c>
      <c r="E25" s="50">
        <f t="shared" si="1"/>
        <v>0</v>
      </c>
    </row>
    <row r="26" spans="2:6" ht="18" customHeight="1" x14ac:dyDescent="0.25">
      <c r="B26" s="51" t="str">
        <f>IF($C$10="","",IF($C$12="Sofort (GWG)",IF(11=0,YEAR($C$9),""),IF(11&lt;=$C$11,YEAR($C$9)+11,"")))</f>
        <v/>
      </c>
      <c r="C26" s="32" t="str">
        <f t="shared" si="2"/>
        <v/>
      </c>
      <c r="D26" s="52" t="str">
        <f t="shared" si="0"/>
        <v/>
      </c>
      <c r="E26" s="53" t="str">
        <f t="shared" si="1"/>
        <v/>
      </c>
    </row>
    <row r="27" spans="2:6" ht="18" customHeight="1" x14ac:dyDescent="0.25">
      <c r="B27" s="48" t="str">
        <f>IF($C$10="","",IF($C$12="Sofort (GWG)",IF(12=0,YEAR($C$9),""),IF(12&lt;=$C$11,YEAR($C$9)+12,"")))</f>
        <v/>
      </c>
      <c r="C27" s="24" t="str">
        <f t="shared" si="2"/>
        <v/>
      </c>
      <c r="D27" s="49" t="str">
        <f t="shared" si="0"/>
        <v/>
      </c>
      <c r="E27" s="50" t="str">
        <f t="shared" si="1"/>
        <v/>
      </c>
    </row>
    <row r="28" spans="2:6" ht="18" customHeight="1" x14ac:dyDescent="0.25">
      <c r="B28" s="51" t="str">
        <f>IF($C$10="","",IF($C$12="Sofort (GWG)",IF(13=0,YEAR($C$9),""),IF(13&lt;=$C$11,YEAR($C$9)+13,"")))</f>
        <v/>
      </c>
      <c r="C28" s="32" t="str">
        <f t="shared" si="2"/>
        <v/>
      </c>
      <c r="D28" s="52" t="str">
        <f t="shared" si="0"/>
        <v/>
      </c>
      <c r="E28" s="53" t="str">
        <f t="shared" si="1"/>
        <v/>
      </c>
    </row>
    <row r="29" spans="2:6" ht="18" customHeight="1" x14ac:dyDescent="0.25">
      <c r="B29" s="48" t="str">
        <f>IF($C$10="","",IF($C$12="Sofort (GWG)",IF(14=0,YEAR($C$9),""),IF(14&lt;=$C$11,YEAR($C$9)+14,"")))</f>
        <v/>
      </c>
      <c r="C29" s="24" t="str">
        <f t="shared" si="2"/>
        <v/>
      </c>
      <c r="D29" s="49" t="str">
        <f t="shared" si="0"/>
        <v/>
      </c>
      <c r="E29" s="50" t="str">
        <f t="shared" si="1"/>
        <v/>
      </c>
    </row>
    <row r="30" spans="2:6" ht="18" customHeight="1" x14ac:dyDescent="0.25">
      <c r="B30" s="51" t="str">
        <f>IF($C$10="","",IF($C$12="Sofort (GWG)",IF(15=0,YEAR($C$9),""),IF(15&lt;=$C$11,YEAR($C$9)+15,"")))</f>
        <v/>
      </c>
      <c r="C30" s="32" t="str">
        <f t="shared" si="2"/>
        <v/>
      </c>
      <c r="D30" s="52" t="str">
        <f t="shared" si="0"/>
        <v/>
      </c>
      <c r="E30" s="53" t="str">
        <f t="shared" si="1"/>
        <v/>
      </c>
    </row>
    <row r="32" spans="2:6" ht="30" customHeight="1" x14ac:dyDescent="0.25">
      <c r="B32" s="68" t="s">
        <v>94</v>
      </c>
      <c r="C32" s="68"/>
      <c r="D32" s="68"/>
      <c r="E32" s="68"/>
      <c r="F32" s="68"/>
    </row>
  </sheetData>
  <mergeCells count="13">
    <mergeCell ref="C12:E12"/>
    <mergeCell ref="B32:F32"/>
    <mergeCell ref="C7:E7"/>
    <mergeCell ref="C8:E8"/>
    <mergeCell ref="C9:E9"/>
    <mergeCell ref="C10:E10"/>
    <mergeCell ref="C11:E11"/>
    <mergeCell ref="B2:F2"/>
    <mergeCell ref="H2:N2"/>
    <mergeCell ref="B3:F3"/>
    <mergeCell ref="H3:N3"/>
    <mergeCell ref="B5:C5"/>
    <mergeCell ref="D5:F5"/>
  </mergeCells>
  <pageMargins left="0.3" right="0.3" top="0.4" bottom="0.4" header="0.511811023622047" footer="0.511811023622047"/>
  <pageSetup fitToHeight="0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Anlagenverzeichnis!$A$11:$A$35</xm:f>
          </x14:formula1>
          <x14:formula2>
            <xm:f>0</xm:f>
          </x14:formula2>
          <xm:sqref>D5:F5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Anlagenverzeichnis</vt:lpstr>
      <vt:lpstr>Anlagenspiegel</vt:lpstr>
      <vt:lpstr>Anlagenspiegel!Druckbereich</vt:lpstr>
      <vt:lpstr>Anlagenverzeichnis!Druckbereich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2026-08-17T05:48:22Z</dcterms:created>
  <dcterms:modified xsi:type="dcterms:W3CDTF">2026-08-18T06:35:47Z</dcterms:modified>
  <dc:language>en-US</dc:language>
</cp:coreProperties>
</file>