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32624809-3BBB-4878-8FB3-2B4C3A029BB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📋 Anlagenverzeichnis" sheetId="1" r:id="rId1"/>
    <sheet name="📉 Abschreibungsplan" sheetId="2" r:id="rId2"/>
    <sheet name="📊 Kategorienübersicht" sheetId="3" r:id="rId3"/>
    <sheet name="📑 Anlagespiegel" sheetId="4" r:id="rId4"/>
    <sheet name="ℹ️ Anleitung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7" i="4" l="1"/>
  <c r="G17" i="4"/>
  <c r="F17" i="4"/>
  <c r="E17" i="4"/>
  <c r="D17" i="4"/>
  <c r="C17" i="4"/>
  <c r="I15" i="4"/>
  <c r="I14" i="4"/>
  <c r="I13" i="4"/>
  <c r="I12" i="4"/>
  <c r="I11" i="4"/>
  <c r="I10" i="4"/>
  <c r="I17" i="4" s="1"/>
  <c r="I9" i="4"/>
  <c r="I8" i="4"/>
  <c r="H15" i="3"/>
  <c r="G13" i="3"/>
  <c r="F13" i="3"/>
  <c r="E13" i="3"/>
  <c r="D13" i="3"/>
  <c r="C13" i="3"/>
  <c r="G12" i="3"/>
  <c r="F12" i="3"/>
  <c r="E12" i="3"/>
  <c r="D12" i="3"/>
  <c r="C12" i="3"/>
  <c r="F11" i="3"/>
  <c r="D11" i="3"/>
  <c r="C11" i="3"/>
  <c r="F10" i="3"/>
  <c r="D10" i="3"/>
  <c r="C10" i="3"/>
  <c r="F9" i="3"/>
  <c r="D9" i="3"/>
  <c r="C9" i="3"/>
  <c r="G8" i="3"/>
  <c r="F8" i="3"/>
  <c r="D8" i="3"/>
  <c r="C8" i="3"/>
  <c r="F7" i="3"/>
  <c r="D7" i="3"/>
  <c r="C7" i="3"/>
  <c r="F6" i="3"/>
  <c r="F15" i="3" s="1"/>
  <c r="D6" i="3"/>
  <c r="D15" i="3" s="1"/>
  <c r="C6" i="3"/>
  <c r="C15" i="3" s="1"/>
  <c r="P25" i="2"/>
  <c r="O25" i="2"/>
  <c r="N25" i="2"/>
  <c r="M25" i="2"/>
  <c r="L25" i="2"/>
  <c r="K25" i="2"/>
  <c r="J25" i="2"/>
  <c r="I25" i="2"/>
  <c r="H25" i="2"/>
  <c r="G25" i="2"/>
  <c r="F25" i="2"/>
  <c r="E25" i="2"/>
  <c r="L63" i="1"/>
  <c r="F6" i="1" s="1"/>
  <c r="H63" i="1"/>
  <c r="M61" i="1"/>
  <c r="K61" i="1"/>
  <c r="M60" i="1"/>
  <c r="K60" i="1"/>
  <c r="M59" i="1"/>
  <c r="K59" i="1"/>
  <c r="M58" i="1"/>
  <c r="K58" i="1"/>
  <c r="M57" i="1"/>
  <c r="K57" i="1"/>
  <c r="M56" i="1"/>
  <c r="K56" i="1"/>
  <c r="M55" i="1"/>
  <c r="K55" i="1"/>
  <c r="M54" i="1"/>
  <c r="K54" i="1"/>
  <c r="M53" i="1"/>
  <c r="K53" i="1"/>
  <c r="M52" i="1"/>
  <c r="K52" i="1"/>
  <c r="M51" i="1"/>
  <c r="K51" i="1"/>
  <c r="M50" i="1"/>
  <c r="K50" i="1"/>
  <c r="M49" i="1"/>
  <c r="K49" i="1"/>
  <c r="M48" i="1"/>
  <c r="K48" i="1"/>
  <c r="M47" i="1"/>
  <c r="K47" i="1"/>
  <c r="M46" i="1"/>
  <c r="K46" i="1"/>
  <c r="M45" i="1"/>
  <c r="K45" i="1"/>
  <c r="M44" i="1"/>
  <c r="K44" i="1"/>
  <c r="M43" i="1"/>
  <c r="K43" i="1"/>
  <c r="M42" i="1"/>
  <c r="K42" i="1"/>
  <c r="M41" i="1"/>
  <c r="K41" i="1"/>
  <c r="M40" i="1"/>
  <c r="K40" i="1"/>
  <c r="M39" i="1"/>
  <c r="K39" i="1"/>
  <c r="M38" i="1"/>
  <c r="K38" i="1"/>
  <c r="M37" i="1"/>
  <c r="K37" i="1"/>
  <c r="M36" i="1"/>
  <c r="K36" i="1"/>
  <c r="M35" i="1"/>
  <c r="K35" i="1"/>
  <c r="M34" i="1"/>
  <c r="K34" i="1"/>
  <c r="M33" i="1"/>
  <c r="K33" i="1"/>
  <c r="M32" i="1"/>
  <c r="K32" i="1"/>
  <c r="M31" i="1"/>
  <c r="K31" i="1"/>
  <c r="M30" i="1"/>
  <c r="K30" i="1"/>
  <c r="M29" i="1"/>
  <c r="G11" i="3" s="1"/>
  <c r="K29" i="1"/>
  <c r="E11" i="3" s="1"/>
  <c r="M28" i="1"/>
  <c r="K28" i="1"/>
  <c r="M27" i="1"/>
  <c r="K27" i="1"/>
  <c r="M26" i="1"/>
  <c r="K26" i="1"/>
  <c r="M25" i="1"/>
  <c r="G10" i="3" s="1"/>
  <c r="K25" i="1"/>
  <c r="E10" i="3" s="1"/>
  <c r="M24" i="1"/>
  <c r="K24" i="1"/>
  <c r="M23" i="1"/>
  <c r="K23" i="1"/>
  <c r="M22" i="1"/>
  <c r="G9" i="3" s="1"/>
  <c r="K22" i="1"/>
  <c r="E9" i="3" s="1"/>
  <c r="M21" i="1"/>
  <c r="K21" i="1"/>
  <c r="M20" i="1"/>
  <c r="K20" i="1"/>
  <c r="M19" i="1"/>
  <c r="K19" i="1"/>
  <c r="M18" i="1"/>
  <c r="K18" i="1"/>
  <c r="E8" i="3" s="1"/>
  <c r="M17" i="1"/>
  <c r="K17" i="1"/>
  <c r="M16" i="1"/>
  <c r="K16" i="1"/>
  <c r="M15" i="1"/>
  <c r="G7" i="3" s="1"/>
  <c r="K15" i="1"/>
  <c r="E7" i="3" s="1"/>
  <c r="M14" i="1"/>
  <c r="K14" i="1"/>
  <c r="M13" i="1"/>
  <c r="M63" i="1" s="1"/>
  <c r="K13" i="1"/>
  <c r="E6" i="3" s="1"/>
  <c r="M12" i="1"/>
  <c r="G6" i="3" s="1"/>
  <c r="K12" i="1"/>
  <c r="K63" i="1" s="1"/>
  <c r="N6" i="1"/>
  <c r="L6" i="1"/>
  <c r="D6" i="1"/>
  <c r="B6" i="1"/>
  <c r="G15" i="3" l="1"/>
  <c r="H6" i="3" s="1"/>
  <c r="H6" i="1"/>
  <c r="H10" i="3"/>
  <c r="H13" i="3"/>
  <c r="H8" i="3"/>
  <c r="H7" i="3"/>
  <c r="E15" i="3"/>
  <c r="H11" i="3"/>
  <c r="H12" i="3"/>
  <c r="J6" i="1"/>
  <c r="H9" i="3" l="1"/>
</calcChain>
</file>

<file path=xl/sharedStrings.xml><?xml version="1.0" encoding="utf-8"?>
<sst xmlns="http://schemas.openxmlformats.org/spreadsheetml/2006/main" count="353" uniqueCount="228">
  <si>
    <t xml:space="preserve">  Unternehmen: Muster GmbH  ·  Steuernummer: 123/456/78900  ·  HGB §240 / §261 · Erstellt: 2026  ·  AfA nach linearer Methode (§ 7 EStG)</t>
  </si>
  <si>
    <t>Anlagen gesamt</t>
  </si>
  <si>
    <t>Gesamte AK (€)</t>
  </si>
  <si>
    <t>Kum. AfA gesamt (€)</t>
  </si>
  <si>
    <t>Restbuchwert gesamt</t>
  </si>
  <si>
    <t>Jahres-AfA 2026 (€)</t>
  </si>
  <si>
    <t>Aktive Anlagen</t>
  </si>
  <si>
    <t>Abgänge / Abgeschr.</t>
  </si>
  <si>
    <t>→ Stand 31.12.2026</t>
  </si>
  <si>
    <t>Anl.-Nr.</t>
  </si>
  <si>
    <t>Bezeichnung der Anlage</t>
  </si>
  <si>
    <t>Kategorie</t>
  </si>
  <si>
    <t>Standort</t>
  </si>
  <si>
    <t>Lieferant / Hersteller</t>
  </si>
  <si>
    <t>Ansch.-datum</t>
  </si>
  <si>
    <t>Ansch.-kosten (€)</t>
  </si>
  <si>
    <t>Nutzungs-
dauer (J)</t>
  </si>
  <si>
    <t>AfA-
Methode</t>
  </si>
  <si>
    <t>Jahres-AfA
2026 (€)</t>
  </si>
  <si>
    <t>Kum. AfA
bis 31.12.26 (€)</t>
  </si>
  <si>
    <t>Restbuch-
wert (€)</t>
  </si>
  <si>
    <t>Status</t>
  </si>
  <si>
    <t>Bemerkung</t>
  </si>
  <si>
    <t>ANL-001</t>
  </si>
  <si>
    <t>ERP-Software Lizenz (Vollpaket)</t>
  </si>
  <si>
    <t>Immaterielle Anlagen</t>
  </si>
  <si>
    <t>Verwaltung</t>
  </si>
  <si>
    <t>IT Solutions GmbH</t>
  </si>
  <si>
    <t>15.03.2022</t>
  </si>
  <si>
    <t>Linear</t>
  </si>
  <si>
    <t>Aktiv</t>
  </si>
  <si>
    <t>Wartungsvertrag läuft bis 2027</t>
  </si>
  <si>
    <t>ANL-002</t>
  </si>
  <si>
    <t>Designmarke / Wortmarke</t>
  </si>
  <si>
    <t>Zentrale</t>
  </si>
  <si>
    <t>Patentbüro Muster</t>
  </si>
  <si>
    <t>01.07.2020</t>
  </si>
  <si>
    <t>Eingetragen beim DPMA</t>
  </si>
  <si>
    <t>ANL-003</t>
  </si>
  <si>
    <t>Webshop-Entwicklung (eigene Entwicklung)</t>
  </si>
  <si>
    <t>IT-Abt.</t>
  </si>
  <si>
    <t>Intern</t>
  </si>
  <si>
    <t>30.06.2023</t>
  </si>
  <si>
    <t>§ 248 HGB – aktivierungsfähig</t>
  </si>
  <si>
    <t>ANL-010</t>
  </si>
  <si>
    <t>Betriebsgebäude Hauptsitz</t>
  </si>
  <si>
    <t>Gebäude</t>
  </si>
  <si>
    <t>Hauptsitz</t>
  </si>
  <si>
    <t>Bau Muster AG</t>
  </si>
  <si>
    <t>01.01.2010</t>
  </si>
  <si>
    <t>AfA 2 % p. a. laut § 7 Abs. 4 EStG</t>
  </si>
  <si>
    <t>ANL-011</t>
  </si>
  <si>
    <t>Büroanbau Nordflügel</t>
  </si>
  <si>
    <t>01.06.2018</t>
  </si>
  <si>
    <t>ANL-012</t>
  </si>
  <si>
    <t>Lagerhalle B</t>
  </si>
  <si>
    <t>Lager-Standort</t>
  </si>
  <si>
    <t>Fertigbau GmbH</t>
  </si>
  <si>
    <t>15.09.2015</t>
  </si>
  <si>
    <t>Flachdach – nächste Insp. 2028</t>
  </si>
  <si>
    <t>ANL-020</t>
  </si>
  <si>
    <t>CNC-Fräsmaschine Typ X400</t>
  </si>
  <si>
    <t>Maschinen</t>
  </si>
  <si>
    <t>Produktion</t>
  </si>
  <si>
    <t>Maschinenbau Muster GmbH</t>
  </si>
  <si>
    <t>10.04.2021</t>
  </si>
  <si>
    <t>Wartungsvertrag inkl.</t>
  </si>
  <si>
    <t>ANL-021</t>
  </si>
  <si>
    <t>Gabelstapler Elektro 2,5 t</t>
  </si>
  <si>
    <t>Stapler Direkt GmbH</t>
  </si>
  <si>
    <t>01.02.2019</t>
  </si>
  <si>
    <t>UVV-Prüfung jährl.</t>
  </si>
  <si>
    <t>ANL-022</t>
  </si>
  <si>
    <t>Druckluftanlage Kompressor K7</t>
  </si>
  <si>
    <t>Drucktechnik Nord</t>
  </si>
  <si>
    <t>03.07.2024</t>
  </si>
  <si>
    <t>Neu 2024</t>
  </si>
  <si>
    <t>ANL-023</t>
  </si>
  <si>
    <t>Verpackungsmaschine VM-55</t>
  </si>
  <si>
    <t>Pack Solutions GmbH</t>
  </si>
  <si>
    <t>20.11.2014</t>
  </si>
  <si>
    <t>Vollabgeschr.</t>
  </si>
  <si>
    <t>Vollständig abgeschrieben</t>
  </si>
  <si>
    <t>ANL-030</t>
  </si>
  <si>
    <t>Transporter Kastenwagen L2H2</t>
  </si>
  <si>
    <t>Fahrzeuge</t>
  </si>
  <si>
    <t>Fuhrpark</t>
  </si>
  <si>
    <t>Autohaus Muster</t>
  </si>
  <si>
    <t>01.03.2023</t>
  </si>
  <si>
    <t>Kennz.: MU-AB 2301</t>
  </si>
  <si>
    <t>ANL-031</t>
  </si>
  <si>
    <t>Pkw Dienstwagen Hybrid</t>
  </si>
  <si>
    <t>15.07.2024</t>
  </si>
  <si>
    <t>Kennz.: MU-CD 4402</t>
  </si>
  <si>
    <t>ANL-032</t>
  </si>
  <si>
    <t>Pkw Dienstwagen (Verbrenner)</t>
  </si>
  <si>
    <t>01.01.2018</t>
  </si>
  <si>
    <t>ANL-040</t>
  </si>
  <si>
    <t>Server-Rack + NAS-System</t>
  </si>
  <si>
    <t>IT &amp; Technik</t>
  </si>
  <si>
    <t>Serverraum</t>
  </si>
  <si>
    <t>DataTech GmbH</t>
  </si>
  <si>
    <t>15.06.2022</t>
  </si>
  <si>
    <t>Backup via Cloud</t>
  </si>
  <si>
    <t>ANL-041</t>
  </si>
  <si>
    <t>Laptop-Pool (12 Einheiten)</t>
  </si>
  <si>
    <t>01.09.2023</t>
  </si>
  <si>
    <t>Sammelposten à 1.500 €</t>
  </si>
  <si>
    <t>ANL-042</t>
  </si>
  <si>
    <t>Drucker-/Kopiersystem Multifunktion</t>
  </si>
  <si>
    <t>Büro EG</t>
  </si>
  <si>
    <t>Office Muster GmbH</t>
  </si>
  <si>
    <t>10.01.2021</t>
  </si>
  <si>
    <t>Leasingablösung</t>
  </si>
  <si>
    <t>ANL-043</t>
  </si>
  <si>
    <t>Telefonanlage VoIP</t>
  </si>
  <si>
    <t>TeleMuster GmbH</t>
  </si>
  <si>
    <t>01.04.2020</t>
  </si>
  <si>
    <t>ANL-050</t>
  </si>
  <si>
    <t>Büromöbel Verwaltung (Garnitur A)</t>
  </si>
  <si>
    <t>Betriebs- u. Geschäftsausstattung</t>
  </si>
  <si>
    <t>Büro OG</t>
  </si>
  <si>
    <t>Bürohaus Muster</t>
  </si>
  <si>
    <t>15.02.2021</t>
  </si>
  <si>
    <t>ANL-051</t>
  </si>
  <si>
    <t>Konferenztisch + 14 Stühle</t>
  </si>
  <si>
    <t>Konferenzraum</t>
  </si>
  <si>
    <t>Muster Büro GmbH</t>
  </si>
  <si>
    <t>01.06.2019</t>
  </si>
  <si>
    <t>ANL-060</t>
  </si>
  <si>
    <t>Alte Drehmaschine Typ D200</t>
  </si>
  <si>
    <t>Maschinenbau Alt GmbH</t>
  </si>
  <si>
    <t>Abgang</t>
  </si>
  <si>
    <t>Verkauft 05.2026 – Erlös 800 €</t>
  </si>
  <si>
    <t>GESAMT / SUMME</t>
  </si>
  <si>
    <t>💡  Blau hinterlegte Eingabefelder: Nr., Bezeichnung, Kategorie, Standort, Lieferant, Datum, AK (€), ND, Methode, Status, Bemerkung. Kumulierte AfA (Spalte L) bitte jährlich aktualisieren. Jahres-AfA und Restbuchwert berechnen sich automatisch.</t>
  </si>
  <si>
    <t xml:space="preserve">  ABSCHREIBUNGSPLAN  ·  Jahresübersicht 2021–2032</t>
  </si>
  <si>
    <t xml:space="preserve">  Lineare AfA pro Anlage · Restbuchwert per Jahresende · Vollständig abgeschrieben = 0,00 €</t>
  </si>
  <si>
    <t>Bezeichnung</t>
  </si>
  <si>
    <t>AK (€)</t>
  </si>
  <si>
    <t>RBW
2021</t>
  </si>
  <si>
    <t>RBW
2022</t>
  </si>
  <si>
    <t>RBW
2023</t>
  </si>
  <si>
    <t>RBW
2024</t>
  </si>
  <si>
    <t>RBW
2025</t>
  </si>
  <si>
    <t>RBW
2026</t>
  </si>
  <si>
    <t>RBW
2027</t>
  </si>
  <si>
    <t>RBW
2028</t>
  </si>
  <si>
    <t>RBW
2029</t>
  </si>
  <si>
    <t>RBW
2030</t>
  </si>
  <si>
    <t>RBW
2031</t>
  </si>
  <si>
    <t>RBW
2032</t>
  </si>
  <si>
    <t>Webshop-Entwicklung (eigene Entwick…</t>
  </si>
  <si>
    <t>SUMME RESTBUCHWERTE (€)</t>
  </si>
  <si>
    <t xml:space="preserve">  KATEGORIENÜBERSICHT  ·  Anlagevermögen 2026</t>
  </si>
  <si>
    <t xml:space="preserve">  Aggregation nach Anlagenkategorie · automatisch aus Anlagenverzeichnis berechnet (SUMIF / COUNTIF)</t>
  </si>
  <si>
    <t>Anz. Anlagen</t>
  </si>
  <si>
    <t>Jahres-AfA (€)</t>
  </si>
  <si>
    <t>Kum. AfA (€)</t>
  </si>
  <si>
    <t>Restbuchwert (€)</t>
  </si>
  <si>
    <t>% des RBW</t>
  </si>
  <si>
    <t>Finanzanlagen</t>
  </si>
  <si>
    <t>Sonstiges</t>
  </si>
  <si>
    <t>GESAMT</t>
  </si>
  <si>
    <t xml:space="preserve">  ANLAGESPIEGEL  ·  Geschäftsjahr 2026  (gemäß § 268 HGB)</t>
  </si>
  <si>
    <t xml:space="preserve">  Entwicklung des Anlagevermögens: Zugänge, Abgänge, Umbuchungen und Abschreibungen | Alle Beträge in Euro (€) | Muster GmbH · Geschäftsjahr 01.01.2026 – 31.12.2026</t>
  </si>
  <si>
    <t>ANSCHAFFUNGS- UND HERSTELLUNGSKOSTEN</t>
  </si>
  <si>
    <t>ABSCHREIBUNGEN</t>
  </si>
  <si>
    <t>BUCHWERTE</t>
  </si>
  <si>
    <t>Anlagekategorie</t>
  </si>
  <si>
    <t>Stand 01.01.2026 (€)</t>
  </si>
  <si>
    <t>Zugänge 2026 (€)</t>
  </si>
  <si>
    <t>Abgänge 2026 (€)</t>
  </si>
  <si>
    <t>Kum. AfA
01.01.2026 (€)</t>
  </si>
  <si>
    <t>AfA
2026 (€)</t>
  </si>
  <si>
    <t>Abgang AfA
2026 (€)</t>
  </si>
  <si>
    <t>RBW
31.12.2026 (€)</t>
  </si>
  <si>
    <t>Betriebs- u. Geschäftsausst.</t>
  </si>
  <si>
    <t>GESAMT ANLAGEVERMÖGEN</t>
  </si>
  <si>
    <t>ℹ️  Anlagespiegel gemäß § 268 Abs. 2 HGB. Zugänge, Abgänge und Abschreibungen des Geschäftsjahres 2026 separat ausgewiesen. Umbuchungen zwischen Kategorien gesondert zu erfassen. Werte manuell aus Anlagenverzeichnis übernehmen oder via SUMIF verknüpfen.</t>
  </si>
  <si>
    <t xml:space="preserve">  ANLEITUNG  ·  Bedienungshinweise &amp; rechtliche Grundlagen</t>
  </si>
  <si>
    <t xml:space="preserve">  Anlagenverzeichnis Vorlage · § 240 HGB · Lineare AfA nach § 7 EStG · Stand 2026</t>
  </si>
  <si>
    <t xml:space="preserve">  📋  TABELLENBLÄTTER</t>
  </si>
  <si>
    <t>Anlagenverzeichnis</t>
  </si>
  <si>
    <t>Zentrale Liste aller Anlagegüter. Pflichtfelder: Nr., Bezeichnung, Kategorie, Anschaffungsdatum, Anschaffungskosten (AK), Nutzungsdauer, AfA-Methode, Status. Kumulierte AfA jährlich aktualisieren.</t>
  </si>
  <si>
    <t>Abschreibungsplan</t>
  </si>
  <si>
    <t>Zeigt den Restbuchwert jeder Anlage von 2021 bis 2032. Hilft, zukünftige Abschreibungsaufwände und Reinvestitionsbedarfe zu planen.</t>
  </si>
  <si>
    <t>Kategorienübersicht</t>
  </si>
  <si>
    <t>Automatische Aggregation per SUMIF/COUNTIF nach Anlagekategorie. Zeigt Gesamtinvestitionen, Jahres-AfA und Restbuchwerte auf einen Blick.</t>
  </si>
  <si>
    <t>Anlagespiegel</t>
  </si>
  <si>
    <t>Formaler Nachweis gemäß § 268 Abs. 2 HGB: Entwicklung des Anlagevermögens mit Zugängen, Abgängen und Abschreibungen je Kategorie.</t>
  </si>
  <si>
    <t xml:space="preserve">  ✏️  DATEN ERFASSEN</t>
  </si>
  <si>
    <t>Neue Anlage hinzufügen</t>
  </si>
  <si>
    <t>Im Anlagenverzeichnis eine leere Zeile ausfüllen. Nr. fortlaufend vergeben (ANL-xxx). Alle Pflichtfelder (B–J, N) ausfüllen.</t>
  </si>
  <si>
    <t>Kumulierte AfA (Spalte L)</t>
  </si>
  <si>
    <t>Jedes Jahresende die kumulierte AfA manuell oder via Formel aktualisieren: = MIN(AK, JahresAfA × abgelaufene Jahre). Alternativ aus dem Abschreibungsplan ablesen.</t>
  </si>
  <si>
    <t>Abgang erfassen</t>
  </si>
  <si>
    <t>Status auf 'Abgang' setzen, Datum und Erlös in Bemerkung vermerken. Im Anlagespiegel separat als Abgang ausweisen.</t>
  </si>
  <si>
    <t>GWG</t>
  </si>
  <si>
    <t>Geringwertige Wirtschaftsgüter (Netto-AK ≤ 800 €) können im Jahr der Anschaffung vollständig abgeschrieben werden (§ 6 Abs. 2 EStG). Methode 'GWG' wählen, Nutzungsdauer = 1 Jahr.</t>
  </si>
  <si>
    <t xml:space="preserve">  📐  BERECHNUNGSLOGIK</t>
  </si>
  <si>
    <t>Lineare AfA</t>
  </si>
  <si>
    <t>Jahresabschreibung = Anschaffungskosten (AK) ÷ Nutzungsdauer (ND). Gleicher Betrag jedes Jahr bis zum Restbuchwert 0.</t>
  </si>
  <si>
    <t>Kumulierte AfA</t>
  </si>
  <si>
    <t>Summe aller bisherigen Jahresabschreibungen. Maximal = AK (kann nicht höher sein als der Anschaffungspreis).</t>
  </si>
  <si>
    <t>Restbuchwert</t>
  </si>
  <si>
    <t>RBW = AK − Kumulierte AfA. Wenn RBW = 0: Anlage ist vollständig abgeschrieben, jedoch im Verzeichnis zu belassen (mit Status 'Vollabgeschr.').</t>
  </si>
  <si>
    <t>Unterjährige Anschaffung</t>
  </si>
  <si>
    <t>Im Anschaffungsjahr wird die AfA zeitanteilig berechnet: (AK ÷ ND) × (Monate im Jahr ÷ 12). Diese Vorlage verwendet vereinfacht volle Jahres-AfA – ggf. anpassen.</t>
  </si>
  <si>
    <t xml:space="preserve">  ⚖️  RECHTLICHE HINWEISE</t>
  </si>
  <si>
    <t>§ 240 HGB</t>
  </si>
  <si>
    <t>Pflicht zur Führung eines Inventarverzeichnisses als Teil des Inventars. Für buchführungspflichtige Kaufleute.</t>
  </si>
  <si>
    <t>§ 7 EStG</t>
  </si>
  <si>
    <t>Regelt die AfA (Absetzung für Abnutzung). Lineare AfA: gleichmäßige Verteilung auf die Nutzungsdauer. Die amtlichen AfA-Tabellen (BMF) definieren Nutzungsdauern je Wirtschaftsgut.</t>
  </si>
  <si>
    <t>§ 268 Abs. 2 HGB</t>
  </si>
  <si>
    <t>Pflicht zur Erstellung eines Anlagespiegels im Jahresabschluss mittelgroßer und großer Kapitalgesellschaften.</t>
  </si>
  <si>
    <t>Aufbewahrungspflicht</t>
  </si>
  <si>
    <t>Unterlagen zur Anlagenbuchhaltung sind 10 Jahre aufzubewahren (§ 257 HGB / § 147 AO).</t>
  </si>
  <si>
    <t xml:space="preserve">  🔧  PRAKTISCHE TIPPS</t>
  </si>
  <si>
    <t>Inventarnummern</t>
  </si>
  <si>
    <t>Einheitliches Schema verwenden, z. B. ANL-001 bis ANL-999 oder nach Kategorie: IT-001, KFZ-001 etc.</t>
  </si>
  <si>
    <t>Farbcodes Status</t>
  </si>
  <si>
    <t>Grün = Aktiv  ·  Grau = Vollständig abgeschrieben  ·  Rot = Abgang  ·  Dropdown-Auswahl in Spalte N.</t>
  </si>
  <si>
    <t>Backup / Versionierung</t>
  </si>
  <si>
    <t>Datei am Jahresende unter neuem Namen sichern: Anlagenverzeichnis_2026_final.xlsx. Für 2027 eine Kopie anlegen.</t>
  </si>
  <si>
    <t>Verbindung zum Anlagespiegel</t>
  </si>
  <si>
    <t>Werte im Anlagespiegel können direkt via SUMIF aus dem Anlagenverzeichnis gezogen werden – Kategorienbezeichnungen müssen identisch sein.</t>
  </si>
  <si>
    <t xml:space="preserve">  ANLAGENVERZEICHNIS MUSTER  ·  Geschäftsjahr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</si>
</sst>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€&quot;"/>
    <numFmt numFmtId="165" formatCode="0&quot; J.&quot;"/>
    <numFmt numFmtId="166" formatCode="0&quot; Stk.&quot;"/>
    <numFmt numFmtId="167" formatCode="0.0%"/>
  </numFmts>
  <fonts count="2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9"/>
      <color rgb="FFD0C8B8"/>
      <name val="Calibri"/>
      <charset val="1"/>
    </font>
    <font>
      <b/>
      <sz val="8"/>
      <color rgb="FFFFFFFF"/>
      <name val="Calibri"/>
      <charset val="1"/>
    </font>
    <font>
      <b/>
      <sz val="14"/>
      <color rgb="FF1E1E2E"/>
      <name val="Calibri"/>
      <charset val="1"/>
    </font>
    <font>
      <i/>
      <sz val="8"/>
      <color rgb="FF7A7060"/>
      <name val="Calibri"/>
      <charset val="1"/>
    </font>
    <font>
      <b/>
      <sz val="9"/>
      <color rgb="FFFFFFFF"/>
      <name val="Calibri"/>
      <charset val="1"/>
    </font>
    <font>
      <b/>
      <sz val="9"/>
      <color rgb="FF3A3A5C"/>
      <name val="Calibri"/>
      <charset val="1"/>
    </font>
    <font>
      <b/>
      <sz val="9"/>
      <color rgb="FF1A1A2A"/>
      <name val="Calibri"/>
      <charset val="1"/>
    </font>
    <font>
      <sz val="9"/>
      <color rgb="FF1A1A2A"/>
      <name val="Calibri"/>
      <charset val="1"/>
    </font>
    <font>
      <sz val="9"/>
      <color rgb="FF7A7060"/>
      <name val="Calibri"/>
      <charset val="1"/>
    </font>
    <font>
      <b/>
      <sz val="9"/>
      <color rgb="FFA0522D"/>
      <name val="Calibri"/>
      <charset val="1"/>
    </font>
    <font>
      <b/>
      <sz val="9"/>
      <color rgb="FFB94040"/>
      <name val="Calibri"/>
      <charset val="1"/>
    </font>
    <font>
      <i/>
      <sz val="9"/>
      <color rgb="FF7A7060"/>
      <name val="Calibri"/>
      <charset val="1"/>
    </font>
    <font>
      <b/>
      <sz val="9"/>
      <color rgb="FF2E7D6B"/>
      <name val="Calibri"/>
      <charset val="1"/>
    </font>
    <font>
      <b/>
      <sz val="10"/>
      <color rgb="FFFFFFFF"/>
      <name val="Calibri"/>
      <charset val="1"/>
    </font>
    <font>
      <b/>
      <sz val="10"/>
      <color rgb="FFA0522D"/>
      <name val="Calibri"/>
      <charset val="1"/>
    </font>
    <font>
      <b/>
      <sz val="10"/>
      <color rgb="FF1A1A2A"/>
      <name val="Calibri"/>
      <charset val="1"/>
    </font>
    <font>
      <b/>
      <sz val="18"/>
      <color rgb="FFFFFFFF"/>
      <name val="Calibri"/>
      <charset val="1"/>
    </font>
    <font>
      <sz val="9"/>
      <color rgb="FFB94040"/>
      <name val="Calibri"/>
      <charset val="1"/>
    </font>
    <font>
      <b/>
      <sz val="10"/>
      <color rgb="FF3A3A5C"/>
      <name val="Calibri"/>
      <charset val="1"/>
    </font>
    <font>
      <sz val="10"/>
      <color rgb="FF1A1A2A"/>
      <name val="Calibri"/>
      <charset val="1"/>
    </font>
    <font>
      <sz val="10"/>
      <color rgb="FFA0522D"/>
      <name val="Calibri"/>
      <charset val="1"/>
    </font>
    <font>
      <sz val="10"/>
      <color rgb="FF7A7060"/>
      <name val="Calibri"/>
      <charset val="1"/>
    </font>
    <font>
      <b/>
      <sz val="10"/>
      <color rgb="FF2E7D6B"/>
      <name val="Calibri"/>
      <charset val="1"/>
    </font>
    <font>
      <sz val="10"/>
      <color rgb="FF3A3A5C"/>
      <name val="Calibri"/>
      <charset val="1"/>
    </font>
    <font>
      <b/>
      <sz val="16"/>
      <color rgb="FFFFFFFF"/>
      <name val="Calibri"/>
      <charset val="1"/>
    </font>
    <font>
      <sz val="10"/>
      <color rgb="FF2E7D6B"/>
      <name val="Calibri"/>
      <charset val="1"/>
    </font>
    <font>
      <sz val="10"/>
      <color rgb="FFB9404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A0522D"/>
        <bgColor rgb="FFB94040"/>
      </patternFill>
    </fill>
    <fill>
      <patternFill patternType="solid">
        <fgColor rgb="FF1E1E2E"/>
        <bgColor rgb="FF1A1A2A"/>
      </patternFill>
    </fill>
    <fill>
      <patternFill patternType="solid">
        <fgColor rgb="FF3A3A5C"/>
        <bgColor rgb="FF4A5568"/>
      </patternFill>
    </fill>
    <fill>
      <patternFill patternType="solid">
        <fgColor rgb="FF2E7D6B"/>
        <bgColor rgb="FF008080"/>
      </patternFill>
    </fill>
    <fill>
      <patternFill patternType="solid">
        <fgColor rgb="FFB94040"/>
        <bgColor rgb="FFA0522D"/>
      </patternFill>
    </fill>
    <fill>
      <patternFill patternType="solid">
        <fgColor rgb="FFEDE5D4"/>
        <bgColor rgb="FFF5F0E8"/>
      </patternFill>
    </fill>
    <fill>
      <patternFill patternType="solid">
        <fgColor rgb="FFFAF7F2"/>
        <bgColor rgb="FFF9F9F9"/>
      </patternFill>
    </fill>
    <fill>
      <patternFill patternType="solid">
        <fgColor rgb="FFF5F0E8"/>
        <bgColor rgb="FFFAF7F2"/>
      </patternFill>
    </fill>
    <fill>
      <patternFill patternType="solid">
        <fgColor rgb="FF4A5568"/>
        <bgColor rgb="FF3A3A5C"/>
      </patternFill>
    </fill>
  </fills>
  <borders count="5">
    <border>
      <left/>
      <right/>
      <top/>
      <bottom/>
      <diagonal/>
    </border>
    <border>
      <left style="thin">
        <color rgb="FF0A0A1A"/>
      </left>
      <right style="thin">
        <color rgb="FF0A0A1A"/>
      </right>
      <top style="thin">
        <color rgb="FF0A0A1A"/>
      </top>
      <bottom style="thin">
        <color rgb="FF0A0A1A"/>
      </bottom>
      <diagonal/>
    </border>
    <border>
      <left style="thin">
        <color rgb="FFC8BFB0"/>
      </left>
      <right style="thin">
        <color rgb="FFC8BFB0"/>
      </right>
      <top style="thin">
        <color rgb="FFC8BFB0"/>
      </top>
      <bottom style="thin">
        <color rgb="FFC8BFB0"/>
      </bottom>
      <diagonal/>
    </border>
    <border>
      <left style="medium">
        <color rgb="FF1E1E2E"/>
      </left>
      <right/>
      <top style="medium">
        <color rgb="FF1E1E2E"/>
      </top>
      <bottom style="medium">
        <color rgb="FF1E1E2E"/>
      </bottom>
      <diagonal/>
    </border>
    <border>
      <left style="medium">
        <color rgb="FF1E1E2E"/>
      </left>
      <right style="medium">
        <color rgb="FF1E1E2E"/>
      </right>
      <top style="medium">
        <color rgb="FF1E1E2E"/>
      </top>
      <bottom style="medium">
        <color rgb="FF1E1E2E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6" fillId="3" borderId="0" xfId="0" applyFont="1" applyFill="1" applyAlignment="1">
      <alignment horizontal="left" vertical="center"/>
    </xf>
    <xf numFmtId="0" fontId="15" fillId="3" borderId="3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/>
    </xf>
    <xf numFmtId="0" fontId="5" fillId="8" borderId="0" xfId="0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6" fillId="3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left" vertical="center"/>
    </xf>
    <xf numFmtId="0" fontId="10" fillId="9" borderId="2" xfId="0" applyFont="1" applyFill="1" applyBorder="1" applyAlignment="1">
      <alignment horizontal="left" vertical="center"/>
    </xf>
    <xf numFmtId="0" fontId="9" fillId="9" borderId="2" xfId="0" applyFont="1" applyFill="1" applyBorder="1" applyAlignment="1">
      <alignment horizontal="center" vertical="center"/>
    </xf>
    <xf numFmtId="164" fontId="8" fillId="9" borderId="2" xfId="0" applyNumberFormat="1" applyFont="1" applyFill="1" applyBorder="1" applyAlignment="1">
      <alignment horizontal="right" vertical="center"/>
    </xf>
    <xf numFmtId="165" fontId="9" fillId="9" borderId="2" xfId="0" applyNumberFormat="1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164" fontId="11" fillId="9" borderId="2" xfId="0" applyNumberFormat="1" applyFont="1" applyFill="1" applyBorder="1" applyAlignment="1">
      <alignment horizontal="right" vertical="center"/>
    </xf>
    <xf numFmtId="164" fontId="10" fillId="9" borderId="2" xfId="0" applyNumberFormat="1" applyFont="1" applyFill="1" applyBorder="1" applyAlignment="1">
      <alignment horizontal="right" vertical="center"/>
    </xf>
    <xf numFmtId="164" fontId="12" fillId="9" borderId="2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left" vertical="center"/>
    </xf>
    <xf numFmtId="0" fontId="10" fillId="8" borderId="2" xfId="0" applyFont="1" applyFill="1" applyBorder="1" applyAlignment="1">
      <alignment horizontal="left" vertical="center"/>
    </xf>
    <xf numFmtId="0" fontId="9" fillId="8" borderId="2" xfId="0" applyFont="1" applyFill="1" applyBorder="1" applyAlignment="1">
      <alignment horizontal="center" vertical="center"/>
    </xf>
    <xf numFmtId="164" fontId="8" fillId="8" borderId="2" xfId="0" applyNumberFormat="1" applyFont="1" applyFill="1" applyBorder="1" applyAlignment="1">
      <alignment horizontal="right" vertical="center"/>
    </xf>
    <xf numFmtId="165" fontId="9" fillId="8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164" fontId="11" fillId="8" borderId="2" xfId="0" applyNumberFormat="1" applyFont="1" applyFill="1" applyBorder="1" applyAlignment="1">
      <alignment horizontal="right" vertical="center"/>
    </xf>
    <xf numFmtId="164" fontId="10" fillId="8" borderId="2" xfId="0" applyNumberFormat="1" applyFont="1" applyFill="1" applyBorder="1" applyAlignment="1">
      <alignment horizontal="right" vertical="center"/>
    </xf>
    <xf numFmtId="164" fontId="14" fillId="8" borderId="2" xfId="0" applyNumberFormat="1" applyFont="1" applyFill="1" applyBorder="1" applyAlignment="1">
      <alignment horizontal="right" vertical="center"/>
    </xf>
    <xf numFmtId="0" fontId="13" fillId="8" borderId="2" xfId="0" applyFont="1" applyFill="1" applyBorder="1" applyAlignment="1">
      <alignment horizontal="left" vertical="center" wrapText="1"/>
    </xf>
    <xf numFmtId="164" fontId="14" fillId="9" borderId="2" xfId="0" applyNumberFormat="1" applyFont="1" applyFill="1" applyBorder="1" applyAlignment="1">
      <alignment horizontal="right" vertical="center"/>
    </xf>
    <xf numFmtId="164" fontId="12" fillId="8" borderId="2" xfId="0" applyNumberFormat="1" applyFont="1" applyFill="1" applyBorder="1" applyAlignment="1">
      <alignment horizontal="right" vertical="center"/>
    </xf>
    <xf numFmtId="0" fontId="6" fillId="1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64" fontId="0" fillId="9" borderId="2" xfId="0" applyNumberForma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164" fontId="16" fillId="7" borderId="4" xfId="0" applyNumberFormat="1" applyFont="1" applyFill="1" applyBorder="1" applyAlignment="1">
      <alignment horizontal="right" vertical="center"/>
    </xf>
    <xf numFmtId="0" fontId="17" fillId="7" borderId="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164" fontId="9" fillId="9" borderId="2" xfId="0" applyNumberFormat="1" applyFont="1" applyFill="1" applyBorder="1" applyAlignment="1">
      <alignment horizontal="right" vertical="center"/>
    </xf>
    <xf numFmtId="164" fontId="12" fillId="7" borderId="2" xfId="0" applyNumberFormat="1" applyFont="1" applyFill="1" applyBorder="1" applyAlignment="1">
      <alignment horizontal="right" vertical="center"/>
    </xf>
    <xf numFmtId="164" fontId="19" fillId="9" borderId="2" xfId="0" applyNumberFormat="1" applyFont="1" applyFill="1" applyBorder="1" applyAlignment="1">
      <alignment horizontal="right" vertical="center"/>
    </xf>
    <xf numFmtId="164" fontId="9" fillId="8" borderId="2" xfId="0" applyNumberFormat="1" applyFont="1" applyFill="1" applyBorder="1" applyAlignment="1">
      <alignment horizontal="right" vertical="center"/>
    </xf>
    <xf numFmtId="164" fontId="11" fillId="7" borderId="2" xfId="0" applyNumberFormat="1" applyFont="1" applyFill="1" applyBorder="1" applyAlignment="1">
      <alignment horizontal="right" vertical="center"/>
    </xf>
    <xf numFmtId="164" fontId="19" fillId="8" borderId="2" xfId="0" applyNumberFormat="1" applyFont="1" applyFill="1" applyBorder="1" applyAlignment="1">
      <alignment horizontal="right" vertical="center"/>
    </xf>
    <xf numFmtId="164" fontId="15" fillId="4" borderId="4" xfId="0" applyNumberFormat="1" applyFont="1" applyFill="1" applyBorder="1" applyAlignment="1">
      <alignment horizontal="right" vertical="center"/>
    </xf>
    <xf numFmtId="0" fontId="20" fillId="9" borderId="2" xfId="0" applyFont="1" applyFill="1" applyBorder="1" applyAlignment="1">
      <alignment horizontal="left" vertical="center"/>
    </xf>
    <xf numFmtId="166" fontId="21" fillId="9" borderId="2" xfId="0" applyNumberFormat="1" applyFont="1" applyFill="1" applyBorder="1" applyAlignment="1">
      <alignment horizontal="center" vertical="center"/>
    </xf>
    <xf numFmtId="164" fontId="21" fillId="9" borderId="2" xfId="0" applyNumberFormat="1" applyFont="1" applyFill="1" applyBorder="1" applyAlignment="1">
      <alignment horizontal="right" vertical="center"/>
    </xf>
    <xf numFmtId="164" fontId="22" fillId="9" borderId="2" xfId="0" applyNumberFormat="1" applyFont="1" applyFill="1" applyBorder="1" applyAlignment="1">
      <alignment horizontal="right" vertical="center"/>
    </xf>
    <xf numFmtId="164" fontId="23" fillId="9" borderId="2" xfId="0" applyNumberFormat="1" applyFont="1" applyFill="1" applyBorder="1" applyAlignment="1">
      <alignment horizontal="right" vertical="center"/>
    </xf>
    <xf numFmtId="164" fontId="24" fillId="9" borderId="2" xfId="0" applyNumberFormat="1" applyFont="1" applyFill="1" applyBorder="1" applyAlignment="1">
      <alignment horizontal="right" vertical="center"/>
    </xf>
    <xf numFmtId="167" fontId="25" fillId="9" borderId="2" xfId="0" applyNumberFormat="1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left" vertical="center"/>
    </xf>
    <xf numFmtId="166" fontId="21" fillId="8" borderId="2" xfId="0" applyNumberFormat="1" applyFont="1" applyFill="1" applyBorder="1" applyAlignment="1">
      <alignment horizontal="center" vertical="center"/>
    </xf>
    <xf numFmtId="164" fontId="21" fillId="8" borderId="2" xfId="0" applyNumberFormat="1" applyFont="1" applyFill="1" applyBorder="1" applyAlignment="1">
      <alignment horizontal="right" vertical="center"/>
    </xf>
    <xf numFmtId="164" fontId="22" fillId="8" borderId="2" xfId="0" applyNumberFormat="1" applyFont="1" applyFill="1" applyBorder="1" applyAlignment="1">
      <alignment horizontal="right" vertical="center"/>
    </xf>
    <xf numFmtId="164" fontId="23" fillId="8" borderId="2" xfId="0" applyNumberFormat="1" applyFont="1" applyFill="1" applyBorder="1" applyAlignment="1">
      <alignment horizontal="right" vertical="center"/>
    </xf>
    <xf numFmtId="164" fontId="24" fillId="8" borderId="2" xfId="0" applyNumberFormat="1" applyFont="1" applyFill="1" applyBorder="1" applyAlignment="1">
      <alignment horizontal="right" vertical="center"/>
    </xf>
    <xf numFmtId="167" fontId="25" fillId="8" borderId="2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center"/>
    </xf>
    <xf numFmtId="166" fontId="15" fillId="7" borderId="4" xfId="0" applyNumberFormat="1" applyFont="1" applyFill="1" applyBorder="1" applyAlignment="1">
      <alignment horizontal="center" vertical="center"/>
    </xf>
    <xf numFmtId="167" fontId="15" fillId="7" borderId="4" xfId="0" applyNumberFormat="1" applyFont="1" applyFill="1" applyBorder="1" applyAlignment="1">
      <alignment horizontal="right" vertical="center"/>
    </xf>
    <xf numFmtId="0" fontId="6" fillId="5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27" fillId="9" borderId="2" xfId="0" applyNumberFormat="1" applyFont="1" applyFill="1" applyBorder="1" applyAlignment="1">
      <alignment horizontal="right" vertical="center"/>
    </xf>
    <xf numFmtId="164" fontId="28" fillId="9" borderId="2" xfId="0" applyNumberFormat="1" applyFont="1" applyFill="1" applyBorder="1" applyAlignment="1">
      <alignment horizontal="right" vertical="center"/>
    </xf>
    <xf numFmtId="164" fontId="16" fillId="9" borderId="2" xfId="0" applyNumberFormat="1" applyFont="1" applyFill="1" applyBorder="1" applyAlignment="1">
      <alignment horizontal="right" vertical="center"/>
    </xf>
    <xf numFmtId="164" fontId="24" fillId="7" borderId="2" xfId="0" applyNumberFormat="1" applyFont="1" applyFill="1" applyBorder="1" applyAlignment="1">
      <alignment horizontal="right" vertical="center"/>
    </xf>
    <xf numFmtId="164" fontId="27" fillId="8" borderId="2" xfId="0" applyNumberFormat="1" applyFont="1" applyFill="1" applyBorder="1" applyAlignment="1">
      <alignment horizontal="right" vertical="center"/>
    </xf>
    <xf numFmtId="164" fontId="28" fillId="8" borderId="2" xfId="0" applyNumberFormat="1" applyFont="1" applyFill="1" applyBorder="1" applyAlignment="1">
      <alignment horizontal="right" vertical="center"/>
    </xf>
    <xf numFmtId="164" fontId="16" fillId="8" borderId="2" xfId="0" applyNumberFormat="1" applyFont="1" applyFill="1" applyBorder="1" applyAlignment="1">
      <alignment horizontal="right" vertical="center"/>
    </xf>
    <xf numFmtId="164" fontId="15" fillId="7" borderId="4" xfId="0" applyNumberFormat="1" applyFont="1" applyFill="1" applyBorder="1" applyAlignment="1">
      <alignment horizontal="right" vertical="center"/>
    </xf>
    <xf numFmtId="164" fontId="24" fillId="7" borderId="4" xfId="0" applyNumberFormat="1" applyFont="1" applyFill="1" applyBorder="1" applyAlignment="1">
      <alignment horizontal="right" vertical="center"/>
    </xf>
    <xf numFmtId="0" fontId="21" fillId="9" borderId="2" xfId="0" applyFont="1" applyFill="1" applyBorder="1" applyAlignment="1">
      <alignment horizontal="left" vertical="center" wrapText="1"/>
    </xf>
    <xf numFmtId="0" fontId="21" fillId="8" borderId="2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A0A1A"/>
      <rgbColor rgb="FF7A7060"/>
      <rgbColor rgb="FF800080"/>
      <rgbColor rgb="FF008080"/>
      <rgbColor rgb="FFC8BFB0"/>
      <rgbColor rgb="FF878787"/>
      <rgbColor rgb="FF9999FF"/>
      <rgbColor rgb="FFB94040"/>
      <rgbColor rgb="FFFAF7F2"/>
      <rgbColor rgb="FFF9F9F9"/>
      <rgbColor rgb="FF660066"/>
      <rgbColor rgb="FFFF8080"/>
      <rgbColor rgb="FF2E5F99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0E8"/>
      <rgbColor rgb="FFEDE5D4"/>
      <rgbColor rgb="FFFFFF99"/>
      <rgbColor rgb="FF99CCFF"/>
      <rgbColor rgb="FFFF99CC"/>
      <rgbColor rgb="FFCC99FF"/>
      <rgbColor rgb="FFD0C8B8"/>
      <rgbColor rgb="FF397BCA"/>
      <rgbColor rgb="FF33CCCC"/>
      <rgbColor rgb="FF99CC00"/>
      <rgbColor rgb="FFFFCC00"/>
      <rgbColor rgb="FFFF9900"/>
      <rgbColor rgb="FFFF6600"/>
      <rgbColor rgb="FF6B7280"/>
      <rgbColor rgb="FF4F81BD"/>
      <rgbColor rgb="FF003366"/>
      <rgbColor rgb="FF2E7D6B"/>
      <rgbColor rgb="FF1A1A2A"/>
      <rgbColor rgb="FF1E1E2E"/>
      <rgbColor rgb="FFA0522D"/>
      <rgbColor rgb="FF993366"/>
      <rgbColor rgb="FF4A5568"/>
      <rgbColor rgb="FF3A3A5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Restbuchwert je Anlage per 31.12.2026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'📉 Abschreibungsplan'!$J$5</c:f>
              <c:strCache>
                <c:ptCount val="1"/>
                <c:pt idx="0">
                  <c:v>RBW
2026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'📉 Abschreibungsplan'!$B$6:$B$24</c:f>
              <c:strCache>
                <c:ptCount val="19"/>
                <c:pt idx="0">
                  <c:v>ANL-001</c:v>
                </c:pt>
                <c:pt idx="1">
                  <c:v>ANL-002</c:v>
                </c:pt>
                <c:pt idx="2">
                  <c:v>ANL-003</c:v>
                </c:pt>
                <c:pt idx="3">
                  <c:v>ANL-010</c:v>
                </c:pt>
                <c:pt idx="4">
                  <c:v>ANL-011</c:v>
                </c:pt>
                <c:pt idx="5">
                  <c:v>ANL-012</c:v>
                </c:pt>
                <c:pt idx="6">
                  <c:v>ANL-020</c:v>
                </c:pt>
                <c:pt idx="7">
                  <c:v>ANL-021</c:v>
                </c:pt>
                <c:pt idx="8">
                  <c:v>ANL-022</c:v>
                </c:pt>
                <c:pt idx="9">
                  <c:v>ANL-023</c:v>
                </c:pt>
                <c:pt idx="10">
                  <c:v>ANL-030</c:v>
                </c:pt>
                <c:pt idx="11">
                  <c:v>ANL-031</c:v>
                </c:pt>
                <c:pt idx="12">
                  <c:v>ANL-032</c:v>
                </c:pt>
                <c:pt idx="13">
                  <c:v>ANL-040</c:v>
                </c:pt>
                <c:pt idx="14">
                  <c:v>ANL-041</c:v>
                </c:pt>
                <c:pt idx="15">
                  <c:v>ANL-042</c:v>
                </c:pt>
                <c:pt idx="16">
                  <c:v>ANL-043</c:v>
                </c:pt>
                <c:pt idx="17">
                  <c:v>ANL-050</c:v>
                </c:pt>
                <c:pt idx="18">
                  <c:v>ANL-051</c:v>
                </c:pt>
              </c:strCache>
            </c:strRef>
          </c:cat>
          <c:val>
            <c:numRef>
              <c:f>'📉 Abschreibungsplan'!$J$6:$J$24</c:f>
              <c:numCache>
                <c:formatCode>#,##0.00" €"</c:formatCode>
                <c:ptCount val="19"/>
                <c:pt idx="0">
                  <c:v>0</c:v>
                </c:pt>
                <c:pt idx="1">
                  <c:v>1260</c:v>
                </c:pt>
                <c:pt idx="2">
                  <c:v>0</c:v>
                </c:pt>
                <c:pt idx="3">
                  <c:v>316800</c:v>
                </c:pt>
                <c:pt idx="4">
                  <c:v>69090.91</c:v>
                </c:pt>
                <c:pt idx="5">
                  <c:v>133636.35999999999</c:v>
                </c:pt>
                <c:pt idx="6">
                  <c:v>15500</c:v>
                </c:pt>
                <c:pt idx="7">
                  <c:v>0</c:v>
                </c:pt>
                <c:pt idx="8">
                  <c:v>7840</c:v>
                </c:pt>
                <c:pt idx="9">
                  <c:v>0</c:v>
                </c:pt>
                <c:pt idx="10">
                  <c:v>12966.67</c:v>
                </c:pt>
                <c:pt idx="11">
                  <c:v>22600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4523.08</c:v>
                </c:pt>
                <c:pt idx="18">
                  <c:v>1384.62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5-46BA-9478-BFE9DB92D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21587"/>
        <c:axId val="71251758"/>
      </c:barChart>
      <c:catAx>
        <c:axId val="7522158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Anlage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1251758"/>
        <c:crosses val="autoZero"/>
        <c:auto val="1"/>
        <c:lblAlgn val="ctr"/>
        <c:lblOffset val="100"/>
        <c:noMultiLvlLbl val="0"/>
      </c:catAx>
      <c:valAx>
        <c:axId val="7125175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Restbuchwert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22158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Restbuchwert nach Kategorie  ·  Stand 31.12.2026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Restbuchwert (€)</c:v>
          </c:tx>
          <c:spPr>
            <a:gradFill>
              <a:gsLst>
                <a:gs pos="0">
                  <a:srgbClr val="2E5F99"/>
                </a:gs>
                <a:gs pos="80000">
                  <a:srgbClr val="3C7AC7"/>
                </a:gs>
                <a:gs pos="100000">
                  <a:srgbClr val="397BCA"/>
                </a:gs>
              </a:gsLst>
              <a:lin ang="16200000"/>
            </a:gra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Kategorienübersicht'!$B$6:$B$13</c:f>
              <c:strCache>
                <c:ptCount val="8"/>
                <c:pt idx="0">
                  <c:v>Immaterielle Anlagen</c:v>
                </c:pt>
                <c:pt idx="1">
                  <c:v>Gebäude</c:v>
                </c:pt>
                <c:pt idx="2">
                  <c:v>Maschinen</c:v>
                </c:pt>
                <c:pt idx="3">
                  <c:v>Fahrzeuge</c:v>
                </c:pt>
                <c:pt idx="4">
                  <c:v>IT &amp; Technik</c:v>
                </c:pt>
                <c:pt idx="5">
                  <c:v>Betriebs- u. Geschäftsausstattung</c:v>
                </c:pt>
                <c:pt idx="6">
                  <c:v>Finanzanlagen</c:v>
                </c:pt>
                <c:pt idx="7">
                  <c:v>Sonstiges</c:v>
                </c:pt>
              </c:strCache>
            </c:strRef>
          </c:cat>
          <c:val>
            <c:numRef>
              <c:f>'📊 Kategorienübersicht'!$G$6:$G$13</c:f>
              <c:numCache>
                <c:formatCode>#,##0.00" €"</c:formatCode>
                <c:ptCount val="8"/>
                <c:pt idx="0">
                  <c:v>1260</c:v>
                </c:pt>
                <c:pt idx="1">
                  <c:v>519527.27</c:v>
                </c:pt>
                <c:pt idx="2">
                  <c:v>23340</c:v>
                </c:pt>
                <c:pt idx="3">
                  <c:v>35566.67</c:v>
                </c:pt>
                <c:pt idx="4">
                  <c:v>0</c:v>
                </c:pt>
                <c:pt idx="5">
                  <c:v>5907.7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4-40DA-973B-0A582FEF3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8914"/>
        <c:axId val="81498308"/>
      </c:barChart>
      <c:catAx>
        <c:axId val="2423891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Restbuchwert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1498308"/>
        <c:crosses val="autoZero"/>
        <c:auto val="1"/>
        <c:lblAlgn val="ctr"/>
        <c:lblOffset val="100"/>
        <c:noMultiLvlLbl val="0"/>
      </c:catAx>
      <c:valAx>
        <c:axId val="8149830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Kategorie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423891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8</xdr:col>
      <xdr:colOff>730440</xdr:colOff>
      <xdr:row>45</xdr:row>
      <xdr:rowOff>204840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7</xdr:col>
      <xdr:colOff>25560</xdr:colOff>
      <xdr:row>39</xdr:row>
      <xdr:rowOff>10440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E1E2E"/>
  </sheetPr>
  <dimension ref="B1:O119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J49" sqref="J49"/>
    </sheetView>
  </sheetViews>
  <sheetFormatPr baseColWidth="10" defaultColWidth="8.7109375" defaultRowHeight="15" x14ac:dyDescent="0.25"/>
  <cols>
    <col min="1" max="1" width="2" customWidth="1"/>
    <col min="2" max="2" width="7" bestFit="1" customWidth="1"/>
    <col min="3" max="3" width="32.5703125" bestFit="1" customWidth="1"/>
    <col min="4" max="4" width="27.85546875" bestFit="1" customWidth="1"/>
    <col min="5" max="5" width="12.7109375" bestFit="1" customWidth="1"/>
    <col min="6" max="6" width="23.85546875" bestFit="1" customWidth="1"/>
    <col min="7" max="7" width="10.7109375" bestFit="1" customWidth="1"/>
    <col min="8" max="8" width="13.28515625" bestFit="1" customWidth="1"/>
    <col min="9" max="9" width="8.140625" bestFit="1" customWidth="1"/>
    <col min="10" max="10" width="7.28515625" bestFit="1" customWidth="1"/>
    <col min="11" max="11" width="10.28515625" bestFit="1" customWidth="1"/>
    <col min="12" max="12" width="11.85546875" bestFit="1" customWidth="1"/>
    <col min="13" max="13" width="11.28515625" bestFit="1" customWidth="1"/>
    <col min="14" max="14" width="10.42578125" bestFit="1" customWidth="1"/>
    <col min="15" max="15" width="25" bestFit="1" customWidth="1"/>
  </cols>
  <sheetData>
    <row r="1" spans="2:15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45.75" customHeight="1" x14ac:dyDescent="0.25">
      <c r="B2" s="14" t="s">
        <v>227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19.5" customHeight="1" x14ac:dyDescent="0.25"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5" ht="7.5" customHeight="1" x14ac:dyDescent="0.25"/>
    <row r="5" spans="2:15" ht="13.5" customHeight="1" x14ac:dyDescent="0.25">
      <c r="B5" s="12" t="s">
        <v>1</v>
      </c>
      <c r="C5" s="12"/>
      <c r="D5" s="12" t="s">
        <v>2</v>
      </c>
      <c r="E5" s="12"/>
      <c r="F5" s="12" t="s">
        <v>3</v>
      </c>
      <c r="G5" s="12"/>
      <c r="H5" s="11" t="s">
        <v>4</v>
      </c>
      <c r="I5" s="11"/>
      <c r="J5" s="12" t="s">
        <v>5</v>
      </c>
      <c r="K5" s="12"/>
      <c r="L5" s="10" t="s">
        <v>6</v>
      </c>
      <c r="M5" s="10"/>
      <c r="N5" s="9" t="s">
        <v>7</v>
      </c>
      <c r="O5" s="9"/>
    </row>
    <row r="6" spans="2:15" ht="27.75" customHeight="1" x14ac:dyDescent="0.25">
      <c r="B6" s="8" t="str">
        <f>COUNTA(B12:B200)&amp;" Positionen"</f>
        <v>22 Positionen</v>
      </c>
      <c r="C6" s="8"/>
      <c r="D6" s="7">
        <f>SUM(H12:H200)</f>
        <v>2294400</v>
      </c>
      <c r="E6" s="7"/>
      <c r="F6" s="7">
        <f>SUM(L12:L200)</f>
        <v>1123196.7200000002</v>
      </c>
      <c r="G6" s="7"/>
      <c r="H6" s="7">
        <f>SUM(M12:M200)</f>
        <v>1171203.28</v>
      </c>
      <c r="I6" s="7"/>
      <c r="J6" s="7">
        <f>SUM(K12:K200)</f>
        <v>127082.66899766901</v>
      </c>
      <c r="K6" s="7"/>
      <c r="L6" s="8" t="str">
        <f>COUNTIF(N12:N200,"Aktiv")&amp;" Stück"</f>
        <v>16 Stück</v>
      </c>
      <c r="M6" s="8"/>
      <c r="N6" s="8" t="str">
        <f>COUNTIF(N12:N200,"Abgang")+COUNTIF(N12:N200,"Vollabgeschr.")&amp;" Stück"</f>
        <v>4 Stück</v>
      </c>
      <c r="O6" s="8"/>
    </row>
    <row r="7" spans="2:15" ht="18" customHeight="1" x14ac:dyDescent="0.25">
      <c r="B7" s="6" t="s">
        <v>8</v>
      </c>
      <c r="C7" s="6"/>
      <c r="D7" s="6" t="s">
        <v>8</v>
      </c>
      <c r="E7" s="6"/>
      <c r="F7" s="6" t="s">
        <v>8</v>
      </c>
      <c r="G7" s="6"/>
      <c r="H7" s="6" t="s">
        <v>8</v>
      </c>
      <c r="I7" s="6"/>
      <c r="J7" s="6" t="s">
        <v>8</v>
      </c>
      <c r="K7" s="6"/>
      <c r="L7" s="6" t="s">
        <v>8</v>
      </c>
      <c r="M7" s="6"/>
      <c r="N7" s="6" t="s">
        <v>8</v>
      </c>
      <c r="O7" s="6"/>
    </row>
    <row r="8" spans="2:15" ht="9.75" customHeight="1" x14ac:dyDescent="0.25"/>
    <row r="9" spans="2:15" ht="30" customHeight="1" x14ac:dyDescent="0.25">
      <c r="B9" s="16" t="s">
        <v>9</v>
      </c>
      <c r="C9" s="16" t="s">
        <v>10</v>
      </c>
      <c r="D9" s="16" t="s">
        <v>11</v>
      </c>
      <c r="E9" s="16" t="s">
        <v>12</v>
      </c>
      <c r="F9" s="16" t="s">
        <v>13</v>
      </c>
      <c r="G9" s="16" t="s">
        <v>14</v>
      </c>
      <c r="H9" s="16" t="s">
        <v>15</v>
      </c>
      <c r="I9" s="16" t="s">
        <v>16</v>
      </c>
      <c r="J9" s="16" t="s">
        <v>17</v>
      </c>
      <c r="K9" s="16" t="s">
        <v>18</v>
      </c>
      <c r="L9" s="16" t="s">
        <v>19</v>
      </c>
      <c r="M9" s="16" t="s">
        <v>20</v>
      </c>
      <c r="N9" s="16" t="s">
        <v>21</v>
      </c>
      <c r="O9" s="16" t="s">
        <v>22</v>
      </c>
    </row>
    <row r="10" spans="2:15" ht="3.75" customHeight="1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2:15" ht="7.5" customHeight="1" x14ac:dyDescent="0.25"/>
    <row r="12" spans="2:15" ht="18.75" customHeight="1" x14ac:dyDescent="0.25">
      <c r="B12" s="17" t="s">
        <v>23</v>
      </c>
      <c r="C12" s="18" t="s">
        <v>24</v>
      </c>
      <c r="D12" s="19" t="s">
        <v>25</v>
      </c>
      <c r="E12" s="20" t="s">
        <v>26</v>
      </c>
      <c r="F12" s="21" t="s">
        <v>27</v>
      </c>
      <c r="G12" s="22" t="s">
        <v>28</v>
      </c>
      <c r="H12" s="23">
        <v>18500</v>
      </c>
      <c r="I12" s="24">
        <v>5</v>
      </c>
      <c r="J12" s="25" t="s">
        <v>29</v>
      </c>
      <c r="K12" s="26">
        <f t="shared" ref="K12:K31" si="0">IFERROR(IF(N12="Vollabgeschr.",0,IF(N12="Abgang",0,H12/I12)),0)</f>
        <v>3700</v>
      </c>
      <c r="L12" s="27">
        <v>18500</v>
      </c>
      <c r="M12" s="28">
        <f t="shared" ref="M12:M43" si="1">IFERROR(MAX(0,H12-L12),0)</f>
        <v>0</v>
      </c>
      <c r="N12" s="29" t="s">
        <v>30</v>
      </c>
      <c r="O12" s="30" t="s">
        <v>31</v>
      </c>
    </row>
    <row r="13" spans="2:15" ht="18.75" customHeight="1" x14ac:dyDescent="0.25">
      <c r="B13" s="31" t="s">
        <v>32</v>
      </c>
      <c r="C13" s="32" t="s">
        <v>33</v>
      </c>
      <c r="D13" s="33" t="s">
        <v>25</v>
      </c>
      <c r="E13" s="34" t="s">
        <v>34</v>
      </c>
      <c r="F13" s="35" t="s">
        <v>35</v>
      </c>
      <c r="G13" s="36" t="s">
        <v>36</v>
      </c>
      <c r="H13" s="37">
        <v>4200</v>
      </c>
      <c r="I13" s="38">
        <v>10</v>
      </c>
      <c r="J13" s="39" t="s">
        <v>29</v>
      </c>
      <c r="K13" s="40">
        <f t="shared" si="0"/>
        <v>420</v>
      </c>
      <c r="L13" s="41">
        <v>2940</v>
      </c>
      <c r="M13" s="42">
        <f t="shared" si="1"/>
        <v>1260</v>
      </c>
      <c r="N13" s="29" t="s">
        <v>30</v>
      </c>
      <c r="O13" s="43" t="s">
        <v>37</v>
      </c>
    </row>
    <row r="14" spans="2:15" ht="18.75" customHeight="1" x14ac:dyDescent="0.25">
      <c r="B14" s="17" t="s">
        <v>38</v>
      </c>
      <c r="C14" s="18" t="s">
        <v>39</v>
      </c>
      <c r="D14" s="19" t="s">
        <v>25</v>
      </c>
      <c r="E14" s="20" t="s">
        <v>40</v>
      </c>
      <c r="F14" s="21" t="s">
        <v>41</v>
      </c>
      <c r="G14" s="22" t="s">
        <v>42</v>
      </c>
      <c r="H14" s="23">
        <v>9800</v>
      </c>
      <c r="I14" s="24">
        <v>3</v>
      </c>
      <c r="J14" s="25" t="s">
        <v>29</v>
      </c>
      <c r="K14" s="26">
        <f t="shared" si="0"/>
        <v>3266.6666666666665</v>
      </c>
      <c r="L14" s="27">
        <v>9800</v>
      </c>
      <c r="M14" s="28">
        <f t="shared" si="1"/>
        <v>0</v>
      </c>
      <c r="N14" s="29" t="s">
        <v>30</v>
      </c>
      <c r="O14" s="30" t="s">
        <v>43</v>
      </c>
    </row>
    <row r="15" spans="2:15" ht="18.75" customHeight="1" x14ac:dyDescent="0.25">
      <c r="B15" s="31" t="s">
        <v>44</v>
      </c>
      <c r="C15" s="32" t="s">
        <v>45</v>
      </c>
      <c r="D15" s="33" t="s">
        <v>46</v>
      </c>
      <c r="E15" s="34" t="s">
        <v>47</v>
      </c>
      <c r="F15" s="35" t="s">
        <v>48</v>
      </c>
      <c r="G15" s="36" t="s">
        <v>49</v>
      </c>
      <c r="H15" s="37">
        <v>480000</v>
      </c>
      <c r="I15" s="38">
        <v>50</v>
      </c>
      <c r="J15" s="39" t="s">
        <v>29</v>
      </c>
      <c r="K15" s="40">
        <f t="shared" si="0"/>
        <v>9600</v>
      </c>
      <c r="L15" s="41">
        <v>163200</v>
      </c>
      <c r="M15" s="42">
        <f t="shared" si="1"/>
        <v>316800</v>
      </c>
      <c r="N15" s="29" t="s">
        <v>30</v>
      </c>
      <c r="O15" s="43" t="s">
        <v>50</v>
      </c>
    </row>
    <row r="16" spans="2:15" ht="18.75" customHeight="1" x14ac:dyDescent="0.25">
      <c r="B16" s="17" t="s">
        <v>51</v>
      </c>
      <c r="C16" s="18" t="s">
        <v>52</v>
      </c>
      <c r="D16" s="19" t="s">
        <v>46</v>
      </c>
      <c r="E16" s="20" t="s">
        <v>47</v>
      </c>
      <c r="F16" s="21" t="s">
        <v>48</v>
      </c>
      <c r="G16" s="22" t="s">
        <v>53</v>
      </c>
      <c r="H16" s="23">
        <v>95000</v>
      </c>
      <c r="I16" s="24">
        <v>33</v>
      </c>
      <c r="J16" s="25" t="s">
        <v>29</v>
      </c>
      <c r="K16" s="26">
        <f t="shared" si="0"/>
        <v>2878.787878787879</v>
      </c>
      <c r="L16" s="27">
        <v>25909.09</v>
      </c>
      <c r="M16" s="44">
        <f t="shared" si="1"/>
        <v>69090.91</v>
      </c>
      <c r="N16" s="29" t="s">
        <v>30</v>
      </c>
      <c r="O16" s="30"/>
    </row>
    <row r="17" spans="2:15" ht="18.75" customHeight="1" x14ac:dyDescent="0.25">
      <c r="B17" s="31" t="s">
        <v>54</v>
      </c>
      <c r="C17" s="32" t="s">
        <v>55</v>
      </c>
      <c r="D17" s="33" t="s">
        <v>46</v>
      </c>
      <c r="E17" s="34" t="s">
        <v>56</v>
      </c>
      <c r="F17" s="35" t="s">
        <v>57</v>
      </c>
      <c r="G17" s="36" t="s">
        <v>58</v>
      </c>
      <c r="H17" s="37">
        <v>210000</v>
      </c>
      <c r="I17" s="38">
        <v>33</v>
      </c>
      <c r="J17" s="39" t="s">
        <v>29</v>
      </c>
      <c r="K17" s="40">
        <f t="shared" si="0"/>
        <v>6363.636363636364</v>
      </c>
      <c r="L17" s="41">
        <v>76363.64</v>
      </c>
      <c r="M17" s="42">
        <f t="shared" si="1"/>
        <v>133636.35999999999</v>
      </c>
      <c r="N17" s="29" t="s">
        <v>30</v>
      </c>
      <c r="O17" s="43" t="s">
        <v>59</v>
      </c>
    </row>
    <row r="18" spans="2:15" ht="18.75" customHeight="1" x14ac:dyDescent="0.25">
      <c r="B18" s="17" t="s">
        <v>60</v>
      </c>
      <c r="C18" s="18" t="s">
        <v>61</v>
      </c>
      <c r="D18" s="19" t="s">
        <v>62</v>
      </c>
      <c r="E18" s="20" t="s">
        <v>63</v>
      </c>
      <c r="F18" s="21" t="s">
        <v>64</v>
      </c>
      <c r="G18" s="22" t="s">
        <v>65</v>
      </c>
      <c r="H18" s="23">
        <v>62000</v>
      </c>
      <c r="I18" s="24">
        <v>8</v>
      </c>
      <c r="J18" s="25" t="s">
        <v>29</v>
      </c>
      <c r="K18" s="26">
        <f t="shared" si="0"/>
        <v>7750</v>
      </c>
      <c r="L18" s="27">
        <v>46500</v>
      </c>
      <c r="M18" s="44">
        <f t="shared" si="1"/>
        <v>15500</v>
      </c>
      <c r="N18" s="29" t="s">
        <v>30</v>
      </c>
      <c r="O18" s="30" t="s">
        <v>66</v>
      </c>
    </row>
    <row r="19" spans="2:15" ht="18.75" customHeight="1" x14ac:dyDescent="0.25">
      <c r="B19" s="31" t="s">
        <v>67</v>
      </c>
      <c r="C19" s="32" t="s">
        <v>68</v>
      </c>
      <c r="D19" s="33" t="s">
        <v>62</v>
      </c>
      <c r="E19" s="34" t="s">
        <v>56</v>
      </c>
      <c r="F19" s="35" t="s">
        <v>69</v>
      </c>
      <c r="G19" s="36" t="s">
        <v>70</v>
      </c>
      <c r="H19" s="37">
        <v>28500</v>
      </c>
      <c r="I19" s="38">
        <v>8</v>
      </c>
      <c r="J19" s="39" t="s">
        <v>29</v>
      </c>
      <c r="K19" s="40">
        <f t="shared" si="0"/>
        <v>3562.5</v>
      </c>
      <c r="L19" s="41">
        <v>28500</v>
      </c>
      <c r="M19" s="45">
        <f t="shared" si="1"/>
        <v>0</v>
      </c>
      <c r="N19" s="29" t="s">
        <v>30</v>
      </c>
      <c r="O19" s="43" t="s">
        <v>71</v>
      </c>
    </row>
    <row r="20" spans="2:15" ht="18.75" customHeight="1" x14ac:dyDescent="0.25">
      <c r="B20" s="17" t="s">
        <v>72</v>
      </c>
      <c r="C20" s="18" t="s">
        <v>73</v>
      </c>
      <c r="D20" s="19" t="s">
        <v>62</v>
      </c>
      <c r="E20" s="20" t="s">
        <v>63</v>
      </c>
      <c r="F20" s="21" t="s">
        <v>74</v>
      </c>
      <c r="G20" s="22" t="s">
        <v>75</v>
      </c>
      <c r="H20" s="23">
        <v>11200</v>
      </c>
      <c r="I20" s="24">
        <v>10</v>
      </c>
      <c r="J20" s="25" t="s">
        <v>29</v>
      </c>
      <c r="K20" s="26">
        <f t="shared" si="0"/>
        <v>1120</v>
      </c>
      <c r="L20" s="27">
        <v>3360</v>
      </c>
      <c r="M20" s="44">
        <f t="shared" si="1"/>
        <v>7840</v>
      </c>
      <c r="N20" s="29" t="s">
        <v>30</v>
      </c>
      <c r="O20" s="30" t="s">
        <v>76</v>
      </c>
    </row>
    <row r="21" spans="2:15" ht="18.75" customHeight="1" x14ac:dyDescent="0.25">
      <c r="B21" s="31" t="s">
        <v>77</v>
      </c>
      <c r="C21" s="32" t="s">
        <v>78</v>
      </c>
      <c r="D21" s="33" t="s">
        <v>62</v>
      </c>
      <c r="E21" s="34" t="s">
        <v>63</v>
      </c>
      <c r="F21" s="35" t="s">
        <v>79</v>
      </c>
      <c r="G21" s="36" t="s">
        <v>80</v>
      </c>
      <c r="H21" s="37">
        <v>35000</v>
      </c>
      <c r="I21" s="38">
        <v>10</v>
      </c>
      <c r="J21" s="39" t="s">
        <v>29</v>
      </c>
      <c r="K21" s="40">
        <f t="shared" si="0"/>
        <v>0</v>
      </c>
      <c r="L21" s="41">
        <v>35000</v>
      </c>
      <c r="M21" s="45">
        <f t="shared" si="1"/>
        <v>0</v>
      </c>
      <c r="N21" s="46" t="s">
        <v>81</v>
      </c>
      <c r="O21" s="43" t="s">
        <v>82</v>
      </c>
    </row>
    <row r="22" spans="2:15" ht="18.75" customHeight="1" x14ac:dyDescent="0.25">
      <c r="B22" s="17" t="s">
        <v>83</v>
      </c>
      <c r="C22" s="18" t="s">
        <v>84</v>
      </c>
      <c r="D22" s="19" t="s">
        <v>85</v>
      </c>
      <c r="E22" s="20" t="s">
        <v>86</v>
      </c>
      <c r="F22" s="21" t="s">
        <v>87</v>
      </c>
      <c r="G22" s="22" t="s">
        <v>88</v>
      </c>
      <c r="H22" s="23">
        <v>38900</v>
      </c>
      <c r="I22" s="24">
        <v>6</v>
      </c>
      <c r="J22" s="25" t="s">
        <v>29</v>
      </c>
      <c r="K22" s="26">
        <f t="shared" si="0"/>
        <v>6483.333333333333</v>
      </c>
      <c r="L22" s="27">
        <v>25933.33</v>
      </c>
      <c r="M22" s="44">
        <f t="shared" si="1"/>
        <v>12966.669999999998</v>
      </c>
      <c r="N22" s="29" t="s">
        <v>30</v>
      </c>
      <c r="O22" s="30" t="s">
        <v>89</v>
      </c>
    </row>
    <row r="23" spans="2:15" ht="18.75" customHeight="1" x14ac:dyDescent="0.25">
      <c r="B23" s="31" t="s">
        <v>90</v>
      </c>
      <c r="C23" s="32" t="s">
        <v>91</v>
      </c>
      <c r="D23" s="33" t="s">
        <v>85</v>
      </c>
      <c r="E23" s="34" t="s">
        <v>86</v>
      </c>
      <c r="F23" s="35" t="s">
        <v>87</v>
      </c>
      <c r="G23" s="36" t="s">
        <v>92</v>
      </c>
      <c r="H23" s="37">
        <v>45200</v>
      </c>
      <c r="I23" s="38">
        <v>6</v>
      </c>
      <c r="J23" s="39" t="s">
        <v>29</v>
      </c>
      <c r="K23" s="40">
        <f t="shared" si="0"/>
        <v>7533.333333333333</v>
      </c>
      <c r="L23" s="41">
        <v>22600</v>
      </c>
      <c r="M23" s="42">
        <f t="shared" si="1"/>
        <v>22600</v>
      </c>
      <c r="N23" s="29" t="s">
        <v>30</v>
      </c>
      <c r="O23" s="43" t="s">
        <v>93</v>
      </c>
    </row>
    <row r="24" spans="2:15" ht="18.75" customHeight="1" x14ac:dyDescent="0.25">
      <c r="B24" s="17" t="s">
        <v>94</v>
      </c>
      <c r="C24" s="18" t="s">
        <v>95</v>
      </c>
      <c r="D24" s="19" t="s">
        <v>85</v>
      </c>
      <c r="E24" s="20" t="s">
        <v>86</v>
      </c>
      <c r="F24" s="21" t="s">
        <v>87</v>
      </c>
      <c r="G24" s="22" t="s">
        <v>96</v>
      </c>
      <c r="H24" s="23">
        <v>31000</v>
      </c>
      <c r="I24" s="24">
        <v>6</v>
      </c>
      <c r="J24" s="25" t="s">
        <v>29</v>
      </c>
      <c r="K24" s="26">
        <f t="shared" si="0"/>
        <v>0</v>
      </c>
      <c r="L24" s="27">
        <v>31000</v>
      </c>
      <c r="M24" s="28">
        <f t="shared" si="1"/>
        <v>0</v>
      </c>
      <c r="N24" s="46" t="s">
        <v>81</v>
      </c>
      <c r="O24" s="30" t="s">
        <v>82</v>
      </c>
    </row>
    <row r="25" spans="2:15" ht="18.75" customHeight="1" x14ac:dyDescent="0.25">
      <c r="B25" s="31" t="s">
        <v>97</v>
      </c>
      <c r="C25" s="32" t="s">
        <v>98</v>
      </c>
      <c r="D25" s="33" t="s">
        <v>99</v>
      </c>
      <c r="E25" s="34" t="s">
        <v>100</v>
      </c>
      <c r="F25" s="35" t="s">
        <v>101</v>
      </c>
      <c r="G25" s="36" t="s">
        <v>102</v>
      </c>
      <c r="H25" s="37">
        <v>14800</v>
      </c>
      <c r="I25" s="38">
        <v>5</v>
      </c>
      <c r="J25" s="39" t="s">
        <v>29</v>
      </c>
      <c r="K25" s="40">
        <f t="shared" si="0"/>
        <v>2960</v>
      </c>
      <c r="L25" s="41">
        <v>14800</v>
      </c>
      <c r="M25" s="45">
        <f t="shared" si="1"/>
        <v>0</v>
      </c>
      <c r="N25" s="29" t="s">
        <v>30</v>
      </c>
      <c r="O25" s="43" t="s">
        <v>103</v>
      </c>
    </row>
    <row r="26" spans="2:15" ht="18.75" customHeight="1" x14ac:dyDescent="0.25">
      <c r="B26" s="17" t="s">
        <v>104</v>
      </c>
      <c r="C26" s="18" t="s">
        <v>105</v>
      </c>
      <c r="D26" s="19" t="s">
        <v>99</v>
      </c>
      <c r="E26" s="20" t="s">
        <v>26</v>
      </c>
      <c r="F26" s="21" t="s">
        <v>27</v>
      </c>
      <c r="G26" s="22" t="s">
        <v>106</v>
      </c>
      <c r="H26" s="23">
        <v>18000</v>
      </c>
      <c r="I26" s="24">
        <v>3</v>
      </c>
      <c r="J26" s="25" t="s">
        <v>29</v>
      </c>
      <c r="K26" s="26">
        <f t="shared" si="0"/>
        <v>6000</v>
      </c>
      <c r="L26" s="27">
        <v>18000</v>
      </c>
      <c r="M26" s="28">
        <f t="shared" si="1"/>
        <v>0</v>
      </c>
      <c r="N26" s="29" t="s">
        <v>30</v>
      </c>
      <c r="O26" s="30" t="s">
        <v>107</v>
      </c>
    </row>
    <row r="27" spans="2:15" ht="18.75" customHeight="1" x14ac:dyDescent="0.25">
      <c r="B27" s="31" t="s">
        <v>108</v>
      </c>
      <c r="C27" s="32" t="s">
        <v>109</v>
      </c>
      <c r="D27" s="33" t="s">
        <v>99</v>
      </c>
      <c r="E27" s="34" t="s">
        <v>110</v>
      </c>
      <c r="F27" s="35" t="s">
        <v>111</v>
      </c>
      <c r="G27" s="36" t="s">
        <v>112</v>
      </c>
      <c r="H27" s="37">
        <v>4900</v>
      </c>
      <c r="I27" s="38">
        <v>5</v>
      </c>
      <c r="J27" s="39" t="s">
        <v>29</v>
      </c>
      <c r="K27" s="40">
        <f t="shared" si="0"/>
        <v>980</v>
      </c>
      <c r="L27" s="41">
        <v>4900</v>
      </c>
      <c r="M27" s="45">
        <f t="shared" si="1"/>
        <v>0</v>
      </c>
      <c r="N27" s="29" t="s">
        <v>30</v>
      </c>
      <c r="O27" s="43" t="s">
        <v>113</v>
      </c>
    </row>
    <row r="28" spans="2:15" ht="18.75" customHeight="1" x14ac:dyDescent="0.25">
      <c r="B28" s="17" t="s">
        <v>114</v>
      </c>
      <c r="C28" s="18" t="s">
        <v>115</v>
      </c>
      <c r="D28" s="19" t="s">
        <v>99</v>
      </c>
      <c r="E28" s="20" t="s">
        <v>26</v>
      </c>
      <c r="F28" s="21" t="s">
        <v>116</v>
      </c>
      <c r="G28" s="22" t="s">
        <v>117</v>
      </c>
      <c r="H28" s="23">
        <v>6200</v>
      </c>
      <c r="I28" s="24">
        <v>5</v>
      </c>
      <c r="J28" s="25" t="s">
        <v>29</v>
      </c>
      <c r="K28" s="26">
        <f t="shared" si="0"/>
        <v>0</v>
      </c>
      <c r="L28" s="27">
        <v>6200</v>
      </c>
      <c r="M28" s="28">
        <f t="shared" si="1"/>
        <v>0</v>
      </c>
      <c r="N28" s="46" t="s">
        <v>81</v>
      </c>
      <c r="O28" s="30" t="s">
        <v>82</v>
      </c>
    </row>
    <row r="29" spans="2:15" ht="18.75" customHeight="1" x14ac:dyDescent="0.25">
      <c r="B29" s="31" t="s">
        <v>118</v>
      </c>
      <c r="C29" s="32" t="s">
        <v>119</v>
      </c>
      <c r="D29" s="33" t="s">
        <v>120</v>
      </c>
      <c r="E29" s="34" t="s">
        <v>121</v>
      </c>
      <c r="F29" s="35" t="s">
        <v>122</v>
      </c>
      <c r="G29" s="36" t="s">
        <v>123</v>
      </c>
      <c r="H29" s="37">
        <v>8400</v>
      </c>
      <c r="I29" s="38">
        <v>13</v>
      </c>
      <c r="J29" s="39" t="s">
        <v>29</v>
      </c>
      <c r="K29" s="40">
        <f t="shared" si="0"/>
        <v>646.15384615384619</v>
      </c>
      <c r="L29" s="41">
        <v>3876.92</v>
      </c>
      <c r="M29" s="42">
        <f t="shared" si="1"/>
        <v>4523.08</v>
      </c>
      <c r="N29" s="29" t="s">
        <v>30</v>
      </c>
      <c r="O29" s="43"/>
    </row>
    <row r="30" spans="2:15" ht="18.75" customHeight="1" x14ac:dyDescent="0.25">
      <c r="B30" s="17" t="s">
        <v>124</v>
      </c>
      <c r="C30" s="18" t="s">
        <v>125</v>
      </c>
      <c r="D30" s="19" t="s">
        <v>120</v>
      </c>
      <c r="E30" s="20" t="s">
        <v>126</v>
      </c>
      <c r="F30" s="21" t="s">
        <v>127</v>
      </c>
      <c r="G30" s="22" t="s">
        <v>128</v>
      </c>
      <c r="H30" s="23">
        <v>3600</v>
      </c>
      <c r="I30" s="24">
        <v>13</v>
      </c>
      <c r="J30" s="25" t="s">
        <v>29</v>
      </c>
      <c r="K30" s="26">
        <f t="shared" si="0"/>
        <v>276.92307692307691</v>
      </c>
      <c r="L30" s="27">
        <v>2215.38</v>
      </c>
      <c r="M30" s="44">
        <f t="shared" si="1"/>
        <v>1384.62</v>
      </c>
      <c r="N30" s="29" t="s">
        <v>30</v>
      </c>
      <c r="O30" s="30"/>
    </row>
    <row r="31" spans="2:15" ht="18.75" customHeight="1" x14ac:dyDescent="0.25">
      <c r="B31" s="31" t="s">
        <v>129</v>
      </c>
      <c r="C31" s="32" t="s">
        <v>130</v>
      </c>
      <c r="D31" s="33" t="s">
        <v>62</v>
      </c>
      <c r="E31" s="34" t="s">
        <v>63</v>
      </c>
      <c r="F31" s="35" t="s">
        <v>131</v>
      </c>
      <c r="G31" s="36" t="s">
        <v>49</v>
      </c>
      <c r="H31" s="37">
        <v>22000</v>
      </c>
      <c r="I31" s="38">
        <v>10</v>
      </c>
      <c r="J31" s="39" t="s">
        <v>29</v>
      </c>
      <c r="K31" s="40">
        <f t="shared" si="0"/>
        <v>0</v>
      </c>
      <c r="L31" s="41">
        <v>22000</v>
      </c>
      <c r="M31" s="45">
        <f t="shared" si="1"/>
        <v>0</v>
      </c>
      <c r="N31" s="47" t="s">
        <v>132</v>
      </c>
      <c r="O31" s="43" t="s">
        <v>133</v>
      </c>
    </row>
    <row r="32" spans="2:15" ht="18.75" customHeight="1" x14ac:dyDescent="0.25">
      <c r="B32" s="48"/>
      <c r="C32" s="48"/>
      <c r="D32" s="48"/>
      <c r="E32" s="48"/>
      <c r="F32" s="48"/>
      <c r="G32" s="48"/>
      <c r="H32" s="48"/>
      <c r="I32" s="48"/>
      <c r="J32" s="48"/>
      <c r="K32" s="49">
        <f t="shared" ref="K32:K61" si="2">IFERROR(IF(N32="Vollabgeschr.",0,IF(N32="Abgang",0,IF(I32&gt;0,H32/I32,0))),0)</f>
        <v>0</v>
      </c>
      <c r="L32" s="48"/>
      <c r="M32" s="49">
        <f t="shared" si="1"/>
        <v>0</v>
      </c>
      <c r="N32" s="48"/>
      <c r="O32" s="48"/>
    </row>
    <row r="33" spans="2:15" ht="18.75" customHeight="1" x14ac:dyDescent="0.25">
      <c r="B33" s="50"/>
      <c r="C33" s="50"/>
      <c r="D33" s="50"/>
      <c r="E33" s="50"/>
      <c r="F33" s="50"/>
      <c r="G33" s="50"/>
      <c r="H33" s="50"/>
      <c r="I33" s="50"/>
      <c r="J33" s="50"/>
      <c r="K33" s="51">
        <f t="shared" si="2"/>
        <v>0</v>
      </c>
      <c r="L33" s="50"/>
      <c r="M33" s="51">
        <f t="shared" si="1"/>
        <v>0</v>
      </c>
      <c r="N33" s="50"/>
      <c r="O33" s="50"/>
    </row>
    <row r="34" spans="2:15" ht="18.75" customHeight="1" x14ac:dyDescent="0.25">
      <c r="B34" s="48"/>
      <c r="C34" s="48"/>
      <c r="D34" s="48"/>
      <c r="E34" s="48"/>
      <c r="F34" s="48"/>
      <c r="G34" s="48"/>
      <c r="H34" s="48"/>
      <c r="I34" s="48"/>
      <c r="J34" s="48"/>
      <c r="K34" s="49">
        <f t="shared" si="2"/>
        <v>0</v>
      </c>
      <c r="L34" s="48"/>
      <c r="M34" s="49">
        <f t="shared" si="1"/>
        <v>0</v>
      </c>
      <c r="N34" s="48"/>
      <c r="O34" s="48"/>
    </row>
    <row r="35" spans="2:15" ht="18.75" customHeight="1" x14ac:dyDescent="0.25">
      <c r="B35" s="50"/>
      <c r="C35" s="50"/>
      <c r="D35" s="50"/>
      <c r="E35" s="50"/>
      <c r="F35" s="50"/>
      <c r="G35" s="50"/>
      <c r="H35" s="50"/>
      <c r="I35" s="50"/>
      <c r="J35" s="50"/>
      <c r="K35" s="51">
        <f t="shared" si="2"/>
        <v>0</v>
      </c>
      <c r="L35" s="50"/>
      <c r="M35" s="51">
        <f t="shared" si="1"/>
        <v>0</v>
      </c>
      <c r="N35" s="50"/>
      <c r="O35" s="50"/>
    </row>
    <row r="36" spans="2:15" ht="18.75" customHeight="1" x14ac:dyDescent="0.25">
      <c r="B36" s="48"/>
      <c r="C36" s="48"/>
      <c r="D36" s="48"/>
      <c r="E36" s="48"/>
      <c r="F36" s="48"/>
      <c r="G36" s="48"/>
      <c r="H36" s="48"/>
      <c r="I36" s="48"/>
      <c r="J36" s="48"/>
      <c r="K36" s="49">
        <f t="shared" si="2"/>
        <v>0</v>
      </c>
      <c r="L36" s="48"/>
      <c r="M36" s="49">
        <f t="shared" si="1"/>
        <v>0</v>
      </c>
      <c r="N36" s="48"/>
      <c r="O36" s="48"/>
    </row>
    <row r="37" spans="2:15" ht="18.75" customHeight="1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1">
        <f t="shared" si="2"/>
        <v>0</v>
      </c>
      <c r="L37" s="50"/>
      <c r="M37" s="51">
        <f t="shared" si="1"/>
        <v>0</v>
      </c>
      <c r="N37" s="50"/>
      <c r="O37" s="50"/>
    </row>
    <row r="38" spans="2:15" ht="18.75" customHeight="1" x14ac:dyDescent="0.25">
      <c r="B38" s="48"/>
      <c r="C38" s="48"/>
      <c r="D38" s="48"/>
      <c r="E38" s="48"/>
      <c r="F38" s="48"/>
      <c r="G38" s="48"/>
      <c r="H38" s="48"/>
      <c r="I38" s="48"/>
      <c r="J38" s="48"/>
      <c r="K38" s="49">
        <f t="shared" si="2"/>
        <v>0</v>
      </c>
      <c r="L38" s="48"/>
      <c r="M38" s="49">
        <f t="shared" si="1"/>
        <v>0</v>
      </c>
      <c r="N38" s="48"/>
      <c r="O38" s="48"/>
    </row>
    <row r="39" spans="2:15" ht="18.75" customHeight="1" x14ac:dyDescent="0.25">
      <c r="B39" s="50"/>
      <c r="C39" s="50"/>
      <c r="D39" s="50"/>
      <c r="E39" s="50"/>
      <c r="F39" s="50"/>
      <c r="G39" s="50"/>
      <c r="H39" s="50"/>
      <c r="I39" s="50"/>
      <c r="J39" s="50"/>
      <c r="K39" s="51">
        <f t="shared" si="2"/>
        <v>0</v>
      </c>
      <c r="L39" s="50"/>
      <c r="M39" s="51">
        <f t="shared" si="1"/>
        <v>0</v>
      </c>
      <c r="N39" s="50"/>
      <c r="O39" s="50"/>
    </row>
    <row r="40" spans="2:15" ht="18.75" customHeight="1" x14ac:dyDescent="0.25">
      <c r="B40" s="48"/>
      <c r="C40" s="48"/>
      <c r="D40" s="48"/>
      <c r="E40" s="48"/>
      <c r="F40" s="48"/>
      <c r="G40" s="48"/>
      <c r="H40" s="48"/>
      <c r="I40" s="48"/>
      <c r="J40" s="48"/>
      <c r="K40" s="49">
        <f t="shared" si="2"/>
        <v>0</v>
      </c>
      <c r="L40" s="48"/>
      <c r="M40" s="49">
        <f t="shared" si="1"/>
        <v>0</v>
      </c>
      <c r="N40" s="48"/>
      <c r="O40" s="48"/>
    </row>
    <row r="41" spans="2:15" ht="18.75" customHeight="1" x14ac:dyDescent="0.25">
      <c r="B41" s="50"/>
      <c r="C41" s="50"/>
      <c r="D41" s="50"/>
      <c r="E41" s="50"/>
      <c r="F41" s="50"/>
      <c r="G41" s="50"/>
      <c r="H41" s="50"/>
      <c r="I41" s="50"/>
      <c r="J41" s="50"/>
      <c r="K41" s="51">
        <f t="shared" si="2"/>
        <v>0</v>
      </c>
      <c r="L41" s="50"/>
      <c r="M41" s="51">
        <f t="shared" si="1"/>
        <v>0</v>
      </c>
      <c r="N41" s="50"/>
      <c r="O41" s="50"/>
    </row>
    <row r="42" spans="2:15" ht="18.75" customHeight="1" x14ac:dyDescent="0.25">
      <c r="B42" s="48"/>
      <c r="C42" s="48"/>
      <c r="D42" s="48"/>
      <c r="E42" s="48"/>
      <c r="F42" s="48"/>
      <c r="G42" s="48"/>
      <c r="H42" s="48"/>
      <c r="I42" s="48"/>
      <c r="J42" s="48"/>
      <c r="K42" s="49">
        <f t="shared" si="2"/>
        <v>0</v>
      </c>
      <c r="L42" s="48"/>
      <c r="M42" s="49">
        <f t="shared" si="1"/>
        <v>0</v>
      </c>
      <c r="N42" s="48"/>
      <c r="O42" s="48"/>
    </row>
    <row r="43" spans="2:15" ht="18.75" customHeight="1" x14ac:dyDescent="0.25">
      <c r="B43" s="50"/>
      <c r="C43" s="50"/>
      <c r="D43" s="50"/>
      <c r="E43" s="50"/>
      <c r="F43" s="50"/>
      <c r="G43" s="50"/>
      <c r="H43" s="50"/>
      <c r="I43" s="50"/>
      <c r="J43" s="50"/>
      <c r="K43" s="51">
        <f t="shared" si="2"/>
        <v>0</v>
      </c>
      <c r="L43" s="50"/>
      <c r="M43" s="51">
        <f t="shared" si="1"/>
        <v>0</v>
      </c>
      <c r="N43" s="50"/>
      <c r="O43" s="50"/>
    </row>
    <row r="44" spans="2:15" ht="18.75" customHeight="1" x14ac:dyDescent="0.25">
      <c r="B44" s="48"/>
      <c r="C44" s="48"/>
      <c r="D44" s="48"/>
      <c r="E44" s="48"/>
      <c r="F44" s="48"/>
      <c r="G44" s="48"/>
      <c r="H44" s="48"/>
      <c r="I44" s="48"/>
      <c r="J44" s="48"/>
      <c r="K44" s="49">
        <f t="shared" si="2"/>
        <v>0</v>
      </c>
      <c r="L44" s="48"/>
      <c r="M44" s="49">
        <f t="shared" ref="M44:M75" si="3">IFERROR(MAX(0,H44-L44),0)</f>
        <v>0</v>
      </c>
      <c r="N44" s="48"/>
      <c r="O44" s="48"/>
    </row>
    <row r="45" spans="2:15" ht="18.75" customHeight="1" x14ac:dyDescent="0.25">
      <c r="B45" s="50"/>
      <c r="C45" s="50"/>
      <c r="D45" s="50"/>
      <c r="E45" s="50"/>
      <c r="F45" s="50"/>
      <c r="G45" s="50"/>
      <c r="H45" s="50"/>
      <c r="I45" s="50"/>
      <c r="J45" s="50"/>
      <c r="K45" s="51">
        <f t="shared" si="2"/>
        <v>0</v>
      </c>
      <c r="L45" s="50"/>
      <c r="M45" s="51">
        <f t="shared" si="3"/>
        <v>0</v>
      </c>
      <c r="N45" s="50"/>
      <c r="O45" s="50"/>
    </row>
    <row r="46" spans="2:15" ht="18.75" customHeight="1" x14ac:dyDescent="0.25">
      <c r="B46" s="48"/>
      <c r="C46" s="48"/>
      <c r="D46" s="48"/>
      <c r="E46" s="48"/>
      <c r="F46" s="48"/>
      <c r="G46" s="48"/>
      <c r="H46" s="48"/>
      <c r="I46" s="48"/>
      <c r="J46" s="48"/>
      <c r="K46" s="49">
        <f t="shared" si="2"/>
        <v>0</v>
      </c>
      <c r="L46" s="48"/>
      <c r="M46" s="49">
        <f t="shared" si="3"/>
        <v>0</v>
      </c>
      <c r="N46" s="48"/>
      <c r="O46" s="48"/>
    </row>
    <row r="47" spans="2:15" ht="18.75" customHeight="1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1">
        <f t="shared" si="2"/>
        <v>0</v>
      </c>
      <c r="L47" s="50"/>
      <c r="M47" s="51">
        <f t="shared" si="3"/>
        <v>0</v>
      </c>
      <c r="N47" s="50"/>
      <c r="O47" s="50"/>
    </row>
    <row r="48" spans="2:15" ht="18.75" customHeight="1" x14ac:dyDescent="0.25">
      <c r="B48" s="48"/>
      <c r="C48" s="48"/>
      <c r="D48" s="48"/>
      <c r="E48" s="48"/>
      <c r="F48" s="48"/>
      <c r="G48" s="48"/>
      <c r="H48" s="48"/>
      <c r="I48" s="48"/>
      <c r="J48" s="48"/>
      <c r="K48" s="49">
        <f t="shared" si="2"/>
        <v>0</v>
      </c>
      <c r="L48" s="48"/>
      <c r="M48" s="49">
        <f t="shared" si="3"/>
        <v>0</v>
      </c>
      <c r="N48" s="48"/>
      <c r="O48" s="48"/>
    </row>
    <row r="49" spans="2:15" ht="18.75" customHeight="1" x14ac:dyDescent="0.25">
      <c r="B49" s="50"/>
      <c r="C49" s="50"/>
      <c r="D49" s="50"/>
      <c r="E49" s="50"/>
      <c r="F49" s="50"/>
      <c r="G49" s="50"/>
      <c r="H49" s="50"/>
      <c r="I49" s="50"/>
      <c r="J49" s="50"/>
      <c r="K49" s="51">
        <f t="shared" si="2"/>
        <v>0</v>
      </c>
      <c r="L49" s="50"/>
      <c r="M49" s="51">
        <f t="shared" si="3"/>
        <v>0</v>
      </c>
      <c r="N49" s="50"/>
      <c r="O49" s="50"/>
    </row>
    <row r="50" spans="2:15" ht="18.75" customHeight="1" x14ac:dyDescent="0.25">
      <c r="B50" s="48"/>
      <c r="C50" s="48"/>
      <c r="D50" s="48"/>
      <c r="E50" s="48"/>
      <c r="F50" s="48"/>
      <c r="G50" s="48"/>
      <c r="H50" s="48"/>
      <c r="I50" s="48"/>
      <c r="J50" s="48"/>
      <c r="K50" s="49">
        <f t="shared" si="2"/>
        <v>0</v>
      </c>
      <c r="L50" s="48"/>
      <c r="M50" s="49">
        <f t="shared" si="3"/>
        <v>0</v>
      </c>
      <c r="N50" s="48"/>
      <c r="O50" s="48"/>
    </row>
    <row r="51" spans="2:15" ht="18.75" customHeight="1" x14ac:dyDescent="0.25">
      <c r="B51" s="50"/>
      <c r="C51" s="50"/>
      <c r="D51" s="50"/>
      <c r="E51" s="50"/>
      <c r="F51" s="50"/>
      <c r="G51" s="50"/>
      <c r="H51" s="50"/>
      <c r="I51" s="50"/>
      <c r="J51" s="50"/>
      <c r="K51" s="51">
        <f t="shared" si="2"/>
        <v>0</v>
      </c>
      <c r="L51" s="50"/>
      <c r="M51" s="51">
        <f t="shared" si="3"/>
        <v>0</v>
      </c>
      <c r="N51" s="50"/>
      <c r="O51" s="50"/>
    </row>
    <row r="52" spans="2:15" ht="18.75" customHeight="1" x14ac:dyDescent="0.25">
      <c r="B52" s="48"/>
      <c r="C52" s="48"/>
      <c r="D52" s="48"/>
      <c r="E52" s="48"/>
      <c r="F52" s="48"/>
      <c r="G52" s="48"/>
      <c r="H52" s="48"/>
      <c r="I52" s="48"/>
      <c r="J52" s="48"/>
      <c r="K52" s="49">
        <f t="shared" si="2"/>
        <v>0</v>
      </c>
      <c r="L52" s="48"/>
      <c r="M52" s="49">
        <f t="shared" si="3"/>
        <v>0</v>
      </c>
      <c r="N52" s="48"/>
      <c r="O52" s="48"/>
    </row>
    <row r="53" spans="2:15" ht="18.75" customHeight="1" x14ac:dyDescent="0.25">
      <c r="B53" s="50"/>
      <c r="C53" s="50"/>
      <c r="D53" s="50"/>
      <c r="E53" s="50"/>
      <c r="F53" s="50"/>
      <c r="G53" s="50"/>
      <c r="H53" s="50"/>
      <c r="I53" s="50"/>
      <c r="J53" s="50"/>
      <c r="K53" s="51">
        <f t="shared" si="2"/>
        <v>0</v>
      </c>
      <c r="L53" s="50"/>
      <c r="M53" s="51">
        <f t="shared" si="3"/>
        <v>0</v>
      </c>
      <c r="N53" s="50"/>
      <c r="O53" s="50"/>
    </row>
    <row r="54" spans="2:15" ht="18.75" customHeight="1" x14ac:dyDescent="0.25">
      <c r="B54" s="48"/>
      <c r="C54" s="48"/>
      <c r="D54" s="48"/>
      <c r="E54" s="48"/>
      <c r="F54" s="48"/>
      <c r="G54" s="48"/>
      <c r="H54" s="48"/>
      <c r="I54" s="48"/>
      <c r="J54" s="48"/>
      <c r="K54" s="49">
        <f t="shared" si="2"/>
        <v>0</v>
      </c>
      <c r="L54" s="48"/>
      <c r="M54" s="49">
        <f t="shared" si="3"/>
        <v>0</v>
      </c>
      <c r="N54" s="48"/>
      <c r="O54" s="48"/>
    </row>
    <row r="55" spans="2:15" ht="18.75" customHeight="1" x14ac:dyDescent="0.25">
      <c r="B55" s="50"/>
      <c r="C55" s="50"/>
      <c r="D55" s="50"/>
      <c r="E55" s="50"/>
      <c r="F55" s="50"/>
      <c r="G55" s="50"/>
      <c r="H55" s="50"/>
      <c r="I55" s="50"/>
      <c r="J55" s="50"/>
      <c r="K55" s="51">
        <f t="shared" si="2"/>
        <v>0</v>
      </c>
      <c r="L55" s="50"/>
      <c r="M55" s="51">
        <f t="shared" si="3"/>
        <v>0</v>
      </c>
      <c r="N55" s="50"/>
      <c r="O55" s="50"/>
    </row>
    <row r="56" spans="2:15" ht="18.75" customHeight="1" x14ac:dyDescent="0.25">
      <c r="B56" s="48"/>
      <c r="C56" s="48"/>
      <c r="D56" s="48"/>
      <c r="E56" s="48"/>
      <c r="F56" s="48"/>
      <c r="G56" s="48"/>
      <c r="H56" s="48"/>
      <c r="I56" s="48"/>
      <c r="J56" s="48"/>
      <c r="K56" s="49">
        <f t="shared" si="2"/>
        <v>0</v>
      </c>
      <c r="L56" s="48"/>
      <c r="M56" s="49">
        <f t="shared" si="3"/>
        <v>0</v>
      </c>
      <c r="N56" s="48"/>
      <c r="O56" s="48"/>
    </row>
    <row r="57" spans="2:15" ht="18.75" customHeight="1" x14ac:dyDescent="0.25">
      <c r="B57" s="50"/>
      <c r="C57" s="50"/>
      <c r="D57" s="50"/>
      <c r="E57" s="50"/>
      <c r="F57" s="50"/>
      <c r="G57" s="50"/>
      <c r="H57" s="50"/>
      <c r="I57" s="50"/>
      <c r="J57" s="50"/>
      <c r="K57" s="51">
        <f t="shared" si="2"/>
        <v>0</v>
      </c>
      <c r="L57" s="50"/>
      <c r="M57" s="51">
        <f t="shared" si="3"/>
        <v>0</v>
      </c>
      <c r="N57" s="50"/>
      <c r="O57" s="50"/>
    </row>
    <row r="58" spans="2:15" ht="18.75" customHeight="1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49">
        <f t="shared" si="2"/>
        <v>0</v>
      </c>
      <c r="L58" s="48"/>
      <c r="M58" s="49">
        <f t="shared" si="3"/>
        <v>0</v>
      </c>
      <c r="N58" s="48"/>
      <c r="O58" s="48"/>
    </row>
    <row r="59" spans="2:15" ht="18.75" customHeight="1" x14ac:dyDescent="0.25">
      <c r="B59" s="50"/>
      <c r="C59" s="50"/>
      <c r="D59" s="50"/>
      <c r="E59" s="50"/>
      <c r="F59" s="50"/>
      <c r="G59" s="50"/>
      <c r="H59" s="50"/>
      <c r="I59" s="50"/>
      <c r="J59" s="50"/>
      <c r="K59" s="51">
        <f t="shared" si="2"/>
        <v>0</v>
      </c>
      <c r="L59" s="50"/>
      <c r="M59" s="51">
        <f t="shared" si="3"/>
        <v>0</v>
      </c>
      <c r="N59" s="50"/>
      <c r="O59" s="50"/>
    </row>
    <row r="60" spans="2:15" ht="18.75" customHeight="1" x14ac:dyDescent="0.25">
      <c r="B60" s="48"/>
      <c r="C60" s="48"/>
      <c r="D60" s="48"/>
      <c r="E60" s="48"/>
      <c r="F60" s="48"/>
      <c r="G60" s="48"/>
      <c r="H60" s="48"/>
      <c r="I60" s="48"/>
      <c r="J60" s="48"/>
      <c r="K60" s="49">
        <f t="shared" si="2"/>
        <v>0</v>
      </c>
      <c r="L60" s="48"/>
      <c r="M60" s="49">
        <f t="shared" si="3"/>
        <v>0</v>
      </c>
      <c r="N60" s="48"/>
      <c r="O60" s="48"/>
    </row>
    <row r="61" spans="2:15" ht="18.75" customHeight="1" x14ac:dyDescent="0.25">
      <c r="B61" s="50"/>
      <c r="C61" s="50"/>
      <c r="D61" s="50"/>
      <c r="E61" s="50"/>
      <c r="F61" s="50"/>
      <c r="G61" s="50"/>
      <c r="H61" s="50"/>
      <c r="I61" s="50"/>
      <c r="J61" s="50"/>
      <c r="K61" s="51">
        <f t="shared" si="2"/>
        <v>0</v>
      </c>
      <c r="L61" s="50"/>
      <c r="M61" s="51">
        <f t="shared" si="3"/>
        <v>0</v>
      </c>
      <c r="N61" s="50"/>
      <c r="O61" s="50"/>
    </row>
    <row r="62" spans="2:15" ht="18" customHeight="1" x14ac:dyDescent="0.25"/>
    <row r="63" spans="2:15" ht="24" customHeight="1" x14ac:dyDescent="0.25">
      <c r="B63" s="5" t="s">
        <v>134</v>
      </c>
      <c r="C63" s="5"/>
      <c r="D63" s="5"/>
      <c r="E63" s="5"/>
      <c r="F63" s="5"/>
      <c r="G63" s="5"/>
      <c r="H63" s="52">
        <f>SUM(H12:H62)</f>
        <v>1147200</v>
      </c>
      <c r="I63" s="53"/>
      <c r="J63" s="53"/>
      <c r="K63" s="52">
        <f>SUM(K12:K62)</f>
        <v>63541.334498834505</v>
      </c>
      <c r="L63" s="52">
        <f>SUM(L12:L62)</f>
        <v>561598.3600000001</v>
      </c>
      <c r="M63" s="52">
        <f>SUM(M12:M62)</f>
        <v>585601.64</v>
      </c>
    </row>
    <row r="64" spans="2:15" ht="18" customHeight="1" x14ac:dyDescent="0.25"/>
    <row r="65" spans="2:15" ht="27.75" customHeight="1" x14ac:dyDescent="0.25">
      <c r="B65" s="4" t="s">
        <v>135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2:15" ht="18" customHeight="1" x14ac:dyDescent="0.25"/>
    <row r="67" spans="2:15" ht="18" customHeight="1" x14ac:dyDescent="0.25"/>
    <row r="68" spans="2:15" ht="18" customHeight="1" x14ac:dyDescent="0.25"/>
    <row r="69" spans="2:15" ht="18" customHeight="1" x14ac:dyDescent="0.25"/>
    <row r="70" spans="2:15" ht="18" customHeight="1" x14ac:dyDescent="0.25"/>
    <row r="71" spans="2:15" ht="18" customHeight="1" x14ac:dyDescent="0.25"/>
    <row r="72" spans="2:15" ht="18" customHeight="1" x14ac:dyDescent="0.25"/>
    <row r="73" spans="2:15" ht="18" customHeight="1" x14ac:dyDescent="0.25"/>
    <row r="74" spans="2:15" ht="18" customHeight="1" x14ac:dyDescent="0.25"/>
    <row r="75" spans="2:15" ht="18" customHeight="1" x14ac:dyDescent="0.25"/>
    <row r="76" spans="2:15" ht="18" customHeight="1" x14ac:dyDescent="0.25"/>
    <row r="77" spans="2:15" ht="18" customHeight="1" x14ac:dyDescent="0.25"/>
    <row r="78" spans="2:15" ht="18" customHeight="1" x14ac:dyDescent="0.25"/>
    <row r="79" spans="2:15" ht="18" customHeight="1" x14ac:dyDescent="0.25"/>
    <row r="80" spans="2:15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</sheetData>
  <mergeCells count="25">
    <mergeCell ref="B63:G63"/>
    <mergeCell ref="B65:O65"/>
    <mergeCell ref="L6:M6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B2:O2"/>
    <mergeCell ref="B3:O3"/>
    <mergeCell ref="B5:C5"/>
    <mergeCell ref="D5:E5"/>
    <mergeCell ref="F5:G5"/>
    <mergeCell ref="H5:I5"/>
    <mergeCell ref="J5:K5"/>
    <mergeCell ref="L5:M5"/>
    <mergeCell ref="N5:O5"/>
  </mergeCells>
  <dataValidations count="3">
    <dataValidation type="list" allowBlank="1" showErrorMessage="1" errorTitle="Ungültiger Status" error="Bitte wählen: Aktiv, Vollabgeschr., Abgang, In Wartung, Vermietet" sqref="N12:N62" xr:uid="{00000000-0002-0000-0000-000000000000}">
      <formula1>"Aktiv,Vollabgeschr.,Abgang,In Wartung,Vermietet"</formula1>
      <formula2>0</formula2>
    </dataValidation>
    <dataValidation type="list" allowBlank="1" sqref="J12:J62" xr:uid="{00000000-0002-0000-0000-000001000000}">
      <formula1>"Linear,Degressiv,Leistungs-AfA,GWG"</formula1>
      <formula2>0</formula2>
    </dataValidation>
    <dataValidation type="list" allowBlank="1" sqref="D12:D62" xr:uid="{00000000-0002-0000-0000-000002000000}">
      <formula1>"Immaterielle Anlagen,Gebäude,Maschinen,Fahrzeuge,IT &amp; Technik,Betriebs- u. Geschäftsausstattung,Finanzanlagen,Sonstiges"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0522D"/>
  </sheetPr>
  <dimension ref="B1:R79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" customWidth="1"/>
    <col min="2" max="2" width="10" customWidth="1"/>
    <col min="3" max="3" width="26" customWidth="1"/>
    <col min="4" max="4" width="14" customWidth="1"/>
    <col min="5" max="16" width="13" customWidth="1"/>
    <col min="17" max="17" width="14" customWidth="1"/>
  </cols>
  <sheetData>
    <row r="1" spans="2:18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2:18" ht="42" customHeight="1" x14ac:dyDescent="0.25">
      <c r="B2" s="3" t="s">
        <v>136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19.5" customHeight="1" x14ac:dyDescent="0.25">
      <c r="B3" s="13" t="s">
        <v>137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2:18" ht="9.75" customHeight="1" x14ac:dyDescent="0.25"/>
    <row r="5" spans="2:18" ht="30" customHeight="1" x14ac:dyDescent="0.25">
      <c r="B5" s="16" t="s">
        <v>9</v>
      </c>
      <c r="C5" s="16" t="s">
        <v>138</v>
      </c>
      <c r="D5" s="16" t="s">
        <v>139</v>
      </c>
      <c r="E5" s="16" t="s">
        <v>140</v>
      </c>
      <c r="F5" s="16" t="s">
        <v>141</v>
      </c>
      <c r="G5" s="16" t="s">
        <v>142</v>
      </c>
      <c r="H5" s="16" t="s">
        <v>143</v>
      </c>
      <c r="I5" s="16" t="s">
        <v>144</v>
      </c>
      <c r="J5" s="54" t="s">
        <v>145</v>
      </c>
      <c r="K5" s="16" t="s">
        <v>146</v>
      </c>
      <c r="L5" s="16" t="s">
        <v>147</v>
      </c>
      <c r="M5" s="16" t="s">
        <v>148</v>
      </c>
      <c r="N5" s="16" t="s">
        <v>149</v>
      </c>
      <c r="O5" s="16" t="s">
        <v>150</v>
      </c>
      <c r="P5" s="16" t="s">
        <v>151</v>
      </c>
    </row>
    <row r="6" spans="2:18" ht="18" customHeight="1" x14ac:dyDescent="0.25">
      <c r="B6" s="17" t="s">
        <v>23</v>
      </c>
      <c r="C6" s="20" t="s">
        <v>24</v>
      </c>
      <c r="D6" s="23">
        <v>18500</v>
      </c>
      <c r="E6" s="55">
        <v>18500</v>
      </c>
      <c r="F6" s="55">
        <v>14800</v>
      </c>
      <c r="G6" s="55">
        <v>11100</v>
      </c>
      <c r="H6" s="55">
        <v>7400</v>
      </c>
      <c r="I6" s="55">
        <v>3700</v>
      </c>
      <c r="J6" s="56">
        <v>0</v>
      </c>
      <c r="K6" s="57">
        <v>0</v>
      </c>
      <c r="L6" s="57">
        <v>0</v>
      </c>
      <c r="M6" s="57">
        <v>0</v>
      </c>
      <c r="N6" s="57">
        <v>0</v>
      </c>
      <c r="O6" s="57">
        <v>0</v>
      </c>
      <c r="P6" s="57">
        <v>0</v>
      </c>
    </row>
    <row r="7" spans="2:18" ht="18" customHeight="1" x14ac:dyDescent="0.25">
      <c r="B7" s="31" t="s">
        <v>32</v>
      </c>
      <c r="C7" s="34" t="s">
        <v>33</v>
      </c>
      <c r="D7" s="37">
        <v>4200</v>
      </c>
      <c r="E7" s="58">
        <v>3360</v>
      </c>
      <c r="F7" s="58">
        <v>2940</v>
      </c>
      <c r="G7" s="58">
        <v>2520</v>
      </c>
      <c r="H7" s="58">
        <v>2100</v>
      </c>
      <c r="I7" s="58">
        <v>1680</v>
      </c>
      <c r="J7" s="59">
        <v>1260</v>
      </c>
      <c r="K7" s="58">
        <v>840</v>
      </c>
      <c r="L7" s="58">
        <v>420</v>
      </c>
      <c r="M7" s="60">
        <v>0</v>
      </c>
      <c r="N7" s="60">
        <v>0</v>
      </c>
      <c r="O7" s="60">
        <v>0</v>
      </c>
      <c r="P7" s="60">
        <v>0</v>
      </c>
    </row>
    <row r="8" spans="2:18" ht="18" customHeight="1" x14ac:dyDescent="0.25">
      <c r="B8" s="17" t="s">
        <v>38</v>
      </c>
      <c r="C8" s="20" t="s">
        <v>152</v>
      </c>
      <c r="D8" s="23">
        <v>9800</v>
      </c>
      <c r="E8" s="55">
        <v>9800</v>
      </c>
      <c r="F8" s="55">
        <v>9800</v>
      </c>
      <c r="G8" s="55">
        <v>6533.33</v>
      </c>
      <c r="H8" s="55">
        <v>3266.67</v>
      </c>
      <c r="I8" s="57">
        <v>0</v>
      </c>
      <c r="J8" s="56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</row>
    <row r="9" spans="2:18" ht="18" customHeight="1" x14ac:dyDescent="0.25">
      <c r="B9" s="31" t="s">
        <v>44</v>
      </c>
      <c r="C9" s="34" t="s">
        <v>45</v>
      </c>
      <c r="D9" s="37">
        <v>480000</v>
      </c>
      <c r="E9" s="58">
        <v>364800</v>
      </c>
      <c r="F9" s="58">
        <v>355200</v>
      </c>
      <c r="G9" s="58">
        <v>345600</v>
      </c>
      <c r="H9" s="58">
        <v>336000</v>
      </c>
      <c r="I9" s="58">
        <v>326400</v>
      </c>
      <c r="J9" s="59">
        <v>316800</v>
      </c>
      <c r="K9" s="58">
        <v>307200</v>
      </c>
      <c r="L9" s="58">
        <v>297600</v>
      </c>
      <c r="M9" s="58">
        <v>288000</v>
      </c>
      <c r="N9" s="58">
        <v>278400</v>
      </c>
      <c r="O9" s="58">
        <v>268800</v>
      </c>
      <c r="P9" s="58">
        <v>259200</v>
      </c>
    </row>
    <row r="10" spans="2:18" ht="18" customHeight="1" x14ac:dyDescent="0.25">
      <c r="B10" s="17" t="s">
        <v>51</v>
      </c>
      <c r="C10" s="20" t="s">
        <v>52</v>
      </c>
      <c r="D10" s="23">
        <v>95000</v>
      </c>
      <c r="E10" s="55">
        <v>83484.850000000006</v>
      </c>
      <c r="F10" s="55">
        <v>80606.06</v>
      </c>
      <c r="G10" s="55">
        <v>77727.27</v>
      </c>
      <c r="H10" s="55">
        <v>74848.479999999996</v>
      </c>
      <c r="I10" s="55">
        <v>71969.7</v>
      </c>
      <c r="J10" s="59">
        <v>69090.91</v>
      </c>
      <c r="K10" s="55">
        <v>66212.12</v>
      </c>
      <c r="L10" s="55">
        <v>63333.33</v>
      </c>
      <c r="M10" s="55">
        <v>60454.55</v>
      </c>
      <c r="N10" s="55">
        <v>57575.76</v>
      </c>
      <c r="O10" s="55">
        <v>54696.97</v>
      </c>
      <c r="P10" s="55">
        <v>51818.18</v>
      </c>
    </row>
    <row r="11" spans="2:18" ht="18" customHeight="1" x14ac:dyDescent="0.25">
      <c r="B11" s="31" t="s">
        <v>54</v>
      </c>
      <c r="C11" s="34" t="s">
        <v>55</v>
      </c>
      <c r="D11" s="37">
        <v>210000</v>
      </c>
      <c r="E11" s="58">
        <v>165454.54999999999</v>
      </c>
      <c r="F11" s="58">
        <v>159090.91</v>
      </c>
      <c r="G11" s="58">
        <v>152727.26999999999</v>
      </c>
      <c r="H11" s="58">
        <v>146363.64000000001</v>
      </c>
      <c r="I11" s="58">
        <v>140000</v>
      </c>
      <c r="J11" s="59">
        <v>133636.35999999999</v>
      </c>
      <c r="K11" s="58">
        <v>127272.73</v>
      </c>
      <c r="L11" s="58">
        <v>120909.09</v>
      </c>
      <c r="M11" s="58">
        <v>114545.45</v>
      </c>
      <c r="N11" s="58">
        <v>108181.82</v>
      </c>
      <c r="O11" s="58">
        <v>101818.18</v>
      </c>
      <c r="P11" s="58">
        <v>95454.55</v>
      </c>
    </row>
    <row r="12" spans="2:18" ht="18" customHeight="1" x14ac:dyDescent="0.25">
      <c r="B12" s="17" t="s">
        <v>60</v>
      </c>
      <c r="C12" s="20" t="s">
        <v>61</v>
      </c>
      <c r="D12" s="23">
        <v>62000</v>
      </c>
      <c r="E12" s="55">
        <v>54250</v>
      </c>
      <c r="F12" s="55">
        <v>46500</v>
      </c>
      <c r="G12" s="55">
        <v>38750</v>
      </c>
      <c r="H12" s="55">
        <v>31000</v>
      </c>
      <c r="I12" s="55">
        <v>23250</v>
      </c>
      <c r="J12" s="59">
        <v>15500</v>
      </c>
      <c r="K12" s="55">
        <v>7750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</row>
    <row r="13" spans="2:18" ht="18" customHeight="1" x14ac:dyDescent="0.25">
      <c r="B13" s="31" t="s">
        <v>67</v>
      </c>
      <c r="C13" s="34" t="s">
        <v>68</v>
      </c>
      <c r="D13" s="37">
        <v>28500</v>
      </c>
      <c r="E13" s="58">
        <v>17812.5</v>
      </c>
      <c r="F13" s="58">
        <v>14250</v>
      </c>
      <c r="G13" s="58">
        <v>10687.5</v>
      </c>
      <c r="H13" s="58">
        <v>7125</v>
      </c>
      <c r="I13" s="58">
        <v>3562.5</v>
      </c>
      <c r="J13" s="56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</row>
    <row r="14" spans="2:18" ht="18" customHeight="1" x14ac:dyDescent="0.25">
      <c r="B14" s="17" t="s">
        <v>72</v>
      </c>
      <c r="C14" s="20" t="s">
        <v>73</v>
      </c>
      <c r="D14" s="23">
        <v>11200</v>
      </c>
      <c r="E14" s="55">
        <v>11200</v>
      </c>
      <c r="F14" s="55">
        <v>11200</v>
      </c>
      <c r="G14" s="55">
        <v>11200</v>
      </c>
      <c r="H14" s="55">
        <v>10080</v>
      </c>
      <c r="I14" s="55">
        <v>8960</v>
      </c>
      <c r="J14" s="59">
        <v>7840</v>
      </c>
      <c r="K14" s="55">
        <v>6720</v>
      </c>
      <c r="L14" s="55">
        <v>5600</v>
      </c>
      <c r="M14" s="55">
        <v>4480</v>
      </c>
      <c r="N14" s="55">
        <v>3360</v>
      </c>
      <c r="O14" s="55">
        <v>2240</v>
      </c>
      <c r="P14" s="55">
        <v>1120</v>
      </c>
    </row>
    <row r="15" spans="2:18" ht="18" customHeight="1" x14ac:dyDescent="0.25">
      <c r="B15" s="31" t="s">
        <v>77</v>
      </c>
      <c r="C15" s="34" t="s">
        <v>78</v>
      </c>
      <c r="D15" s="37">
        <v>35000</v>
      </c>
      <c r="E15" s="58">
        <v>7000</v>
      </c>
      <c r="F15" s="58">
        <v>3500</v>
      </c>
      <c r="G15" s="60">
        <v>0</v>
      </c>
      <c r="H15" s="60">
        <v>0</v>
      </c>
      <c r="I15" s="60">
        <v>0</v>
      </c>
      <c r="J15" s="56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</row>
    <row r="16" spans="2:18" ht="18" customHeight="1" x14ac:dyDescent="0.25">
      <c r="B16" s="17" t="s">
        <v>83</v>
      </c>
      <c r="C16" s="20" t="s">
        <v>84</v>
      </c>
      <c r="D16" s="23">
        <v>38900</v>
      </c>
      <c r="E16" s="55">
        <v>38900</v>
      </c>
      <c r="F16" s="55">
        <v>38900</v>
      </c>
      <c r="G16" s="55">
        <v>32416.67</v>
      </c>
      <c r="H16" s="55">
        <v>25933.33</v>
      </c>
      <c r="I16" s="55">
        <v>19450</v>
      </c>
      <c r="J16" s="59">
        <v>12966.67</v>
      </c>
      <c r="K16" s="55">
        <v>6483.33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</row>
    <row r="17" spans="2:16" ht="18" customHeight="1" x14ac:dyDescent="0.25">
      <c r="B17" s="31" t="s">
        <v>90</v>
      </c>
      <c r="C17" s="34" t="s">
        <v>91</v>
      </c>
      <c r="D17" s="37">
        <v>45200</v>
      </c>
      <c r="E17" s="58">
        <v>45200</v>
      </c>
      <c r="F17" s="58">
        <v>45200</v>
      </c>
      <c r="G17" s="58">
        <v>45200</v>
      </c>
      <c r="H17" s="58">
        <v>37666.67</v>
      </c>
      <c r="I17" s="58">
        <v>30133.33</v>
      </c>
      <c r="J17" s="59">
        <v>22600</v>
      </c>
      <c r="K17" s="58">
        <v>15066.67</v>
      </c>
      <c r="L17" s="58">
        <v>7533.33</v>
      </c>
      <c r="M17" s="60">
        <v>0</v>
      </c>
      <c r="N17" s="60">
        <v>0</v>
      </c>
      <c r="O17" s="60">
        <v>0</v>
      </c>
      <c r="P17" s="60">
        <v>0</v>
      </c>
    </row>
    <row r="18" spans="2:16" ht="18" customHeight="1" x14ac:dyDescent="0.25">
      <c r="B18" s="17" t="s">
        <v>94</v>
      </c>
      <c r="C18" s="20" t="s">
        <v>95</v>
      </c>
      <c r="D18" s="23">
        <v>31000</v>
      </c>
      <c r="E18" s="55">
        <v>10333.33</v>
      </c>
      <c r="F18" s="55">
        <v>5166.67</v>
      </c>
      <c r="G18" s="57">
        <v>0</v>
      </c>
      <c r="H18" s="57">
        <v>0</v>
      </c>
      <c r="I18" s="57">
        <v>0</v>
      </c>
      <c r="J18" s="56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</row>
    <row r="19" spans="2:16" ht="18" customHeight="1" x14ac:dyDescent="0.25">
      <c r="B19" s="31" t="s">
        <v>97</v>
      </c>
      <c r="C19" s="34" t="s">
        <v>98</v>
      </c>
      <c r="D19" s="37">
        <v>14800</v>
      </c>
      <c r="E19" s="58">
        <v>14800</v>
      </c>
      <c r="F19" s="58">
        <v>11840</v>
      </c>
      <c r="G19" s="58">
        <v>8880</v>
      </c>
      <c r="H19" s="58">
        <v>5920</v>
      </c>
      <c r="I19" s="58">
        <v>2960</v>
      </c>
      <c r="J19" s="56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</row>
    <row r="20" spans="2:16" ht="18" customHeight="1" x14ac:dyDescent="0.25">
      <c r="B20" s="17" t="s">
        <v>104</v>
      </c>
      <c r="C20" s="20" t="s">
        <v>105</v>
      </c>
      <c r="D20" s="23">
        <v>18000</v>
      </c>
      <c r="E20" s="55">
        <v>18000</v>
      </c>
      <c r="F20" s="55">
        <v>18000</v>
      </c>
      <c r="G20" s="55">
        <v>12000</v>
      </c>
      <c r="H20" s="55">
        <v>6000</v>
      </c>
      <c r="I20" s="57">
        <v>0</v>
      </c>
      <c r="J20" s="56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</row>
    <row r="21" spans="2:16" ht="18" customHeight="1" x14ac:dyDescent="0.25">
      <c r="B21" s="31" t="s">
        <v>108</v>
      </c>
      <c r="C21" s="34" t="s">
        <v>109</v>
      </c>
      <c r="D21" s="37">
        <v>4900</v>
      </c>
      <c r="E21" s="58">
        <v>3920</v>
      </c>
      <c r="F21" s="58">
        <v>2940</v>
      </c>
      <c r="G21" s="58">
        <v>1960</v>
      </c>
      <c r="H21" s="58">
        <v>980</v>
      </c>
      <c r="I21" s="60">
        <v>0</v>
      </c>
      <c r="J21" s="56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</row>
    <row r="22" spans="2:16" ht="18" customHeight="1" x14ac:dyDescent="0.25">
      <c r="B22" s="17" t="s">
        <v>114</v>
      </c>
      <c r="C22" s="20" t="s">
        <v>115</v>
      </c>
      <c r="D22" s="23">
        <v>6200</v>
      </c>
      <c r="E22" s="55">
        <v>3720</v>
      </c>
      <c r="F22" s="55">
        <v>2480</v>
      </c>
      <c r="G22" s="55">
        <v>1240</v>
      </c>
      <c r="H22" s="57">
        <v>0</v>
      </c>
      <c r="I22" s="57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</row>
    <row r="23" spans="2:16" ht="18" customHeight="1" x14ac:dyDescent="0.25">
      <c r="B23" s="31" t="s">
        <v>118</v>
      </c>
      <c r="C23" s="34" t="s">
        <v>119</v>
      </c>
      <c r="D23" s="37">
        <v>8400</v>
      </c>
      <c r="E23" s="58">
        <v>7753.85</v>
      </c>
      <c r="F23" s="58">
        <v>7107.69</v>
      </c>
      <c r="G23" s="58">
        <v>6461.54</v>
      </c>
      <c r="H23" s="58">
        <v>5815.38</v>
      </c>
      <c r="I23" s="58">
        <v>5169.2299999999996</v>
      </c>
      <c r="J23" s="59">
        <v>4523.08</v>
      </c>
      <c r="K23" s="58">
        <v>3876.92</v>
      </c>
      <c r="L23" s="58">
        <v>3230.77</v>
      </c>
      <c r="M23" s="58">
        <v>2584.62</v>
      </c>
      <c r="N23" s="58">
        <v>1938.46</v>
      </c>
      <c r="O23" s="58">
        <v>1292.31</v>
      </c>
      <c r="P23" s="58">
        <v>646.15</v>
      </c>
    </row>
    <row r="24" spans="2:16" ht="18" customHeight="1" x14ac:dyDescent="0.25">
      <c r="B24" s="17" t="s">
        <v>124</v>
      </c>
      <c r="C24" s="20" t="s">
        <v>125</v>
      </c>
      <c r="D24" s="23">
        <v>3600</v>
      </c>
      <c r="E24" s="55">
        <v>2769.23</v>
      </c>
      <c r="F24" s="55">
        <v>2492.31</v>
      </c>
      <c r="G24" s="55">
        <v>2215.38</v>
      </c>
      <c r="H24" s="55">
        <v>1938.46</v>
      </c>
      <c r="I24" s="55">
        <v>1661.54</v>
      </c>
      <c r="J24" s="59">
        <v>1384.62</v>
      </c>
      <c r="K24" s="55">
        <v>1107.69</v>
      </c>
      <c r="L24" s="55">
        <v>830.77</v>
      </c>
      <c r="M24" s="55">
        <v>553.85</v>
      </c>
      <c r="N24" s="55">
        <v>276.92</v>
      </c>
      <c r="O24" s="57">
        <v>0</v>
      </c>
      <c r="P24" s="57">
        <v>0</v>
      </c>
    </row>
    <row r="25" spans="2:16" ht="21.75" customHeight="1" x14ac:dyDescent="0.25">
      <c r="B25" s="2" t="s">
        <v>153</v>
      </c>
      <c r="C25" s="2"/>
      <c r="D25" s="2"/>
      <c r="E25" s="61">
        <f t="shared" ref="E25:P25" si="0">SUM(E6:E24)</f>
        <v>881058.30999999982</v>
      </c>
      <c r="F25" s="61">
        <f t="shared" si="0"/>
        <v>832013.64</v>
      </c>
      <c r="G25" s="61">
        <f t="shared" si="0"/>
        <v>767218.96000000008</v>
      </c>
      <c r="H25" s="61">
        <f t="shared" si="0"/>
        <v>702437.63</v>
      </c>
      <c r="I25" s="61">
        <f t="shared" si="0"/>
        <v>638896.29999999993</v>
      </c>
      <c r="J25" s="52">
        <f t="shared" si="0"/>
        <v>585601.64</v>
      </c>
      <c r="K25" s="61">
        <f t="shared" si="0"/>
        <v>542529.46</v>
      </c>
      <c r="L25" s="61">
        <f t="shared" si="0"/>
        <v>499457.2900000001</v>
      </c>
      <c r="M25" s="61">
        <f t="shared" si="0"/>
        <v>470618.47</v>
      </c>
      <c r="N25" s="61">
        <f t="shared" si="0"/>
        <v>449732.96</v>
      </c>
      <c r="O25" s="61">
        <f t="shared" si="0"/>
        <v>428847.45999999996</v>
      </c>
      <c r="P25" s="61">
        <f t="shared" si="0"/>
        <v>408238.88</v>
      </c>
    </row>
    <row r="26" spans="2:16" ht="18" customHeight="1" x14ac:dyDescent="0.25"/>
    <row r="27" spans="2:16" ht="18" customHeight="1" x14ac:dyDescent="0.25"/>
    <row r="28" spans="2:16" ht="18" customHeight="1" x14ac:dyDescent="0.25"/>
    <row r="29" spans="2:16" ht="18" customHeight="1" x14ac:dyDescent="0.25"/>
    <row r="30" spans="2:16" ht="18" customHeight="1" x14ac:dyDescent="0.25"/>
    <row r="31" spans="2:16" ht="18" customHeight="1" x14ac:dyDescent="0.25"/>
    <row r="32" spans="2:16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</sheetData>
  <mergeCells count="3">
    <mergeCell ref="B2:R2"/>
    <mergeCell ref="B3:R3"/>
    <mergeCell ref="B25:D2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D6B"/>
  </sheetPr>
  <dimension ref="B1:H59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" customWidth="1"/>
    <col min="2" max="2" width="34" customWidth="1"/>
    <col min="3" max="6" width="16" customWidth="1"/>
    <col min="7" max="7" width="14" customWidth="1"/>
  </cols>
  <sheetData>
    <row r="1" spans="2:8" ht="6" customHeight="1" x14ac:dyDescent="0.25">
      <c r="B1" s="15"/>
      <c r="C1" s="15"/>
      <c r="D1" s="15"/>
      <c r="E1" s="15"/>
      <c r="F1" s="15"/>
      <c r="G1" s="15"/>
    </row>
    <row r="2" spans="2:8" ht="42" customHeight="1" x14ac:dyDescent="0.25">
      <c r="B2" s="3" t="s">
        <v>154</v>
      </c>
      <c r="C2" s="3"/>
      <c r="D2" s="3"/>
      <c r="E2" s="3"/>
      <c r="F2" s="3"/>
      <c r="G2" s="3"/>
    </row>
    <row r="3" spans="2:8" ht="19.5" customHeight="1" x14ac:dyDescent="0.25">
      <c r="B3" s="13" t="s">
        <v>155</v>
      </c>
      <c r="C3" s="13"/>
      <c r="D3" s="13"/>
      <c r="E3" s="13"/>
      <c r="F3" s="13"/>
      <c r="G3" s="13"/>
    </row>
    <row r="4" spans="2:8" ht="9.75" customHeight="1" x14ac:dyDescent="0.25"/>
    <row r="5" spans="2:8" ht="25.5" customHeight="1" x14ac:dyDescent="0.25">
      <c r="B5" s="16" t="s">
        <v>11</v>
      </c>
      <c r="C5" s="16" t="s">
        <v>156</v>
      </c>
      <c r="D5" s="16" t="s">
        <v>15</v>
      </c>
      <c r="E5" s="16" t="s">
        <v>157</v>
      </c>
      <c r="F5" s="16" t="s">
        <v>158</v>
      </c>
      <c r="G5" s="16" t="s">
        <v>159</v>
      </c>
      <c r="H5" s="16" t="s">
        <v>160</v>
      </c>
    </row>
    <row r="6" spans="2:8" ht="19.5" customHeight="1" x14ac:dyDescent="0.25">
      <c r="B6" s="62" t="s">
        <v>25</v>
      </c>
      <c r="C6" s="63">
        <f>COUNTIF('📋 Anlagenverzeichnis'!D12:D61,"Immaterielle Anlagen")</f>
        <v>3</v>
      </c>
      <c r="D6" s="64">
        <f>SUMIF('📋 Anlagenverzeichnis'!D12:D61,"Immaterielle Anlagen",'📋 Anlagenverzeichnis'!H12:H61)</f>
        <v>32500</v>
      </c>
      <c r="E6" s="65">
        <f>SUMIF('📋 Anlagenverzeichnis'!D12:D61,"Immaterielle Anlagen",'📋 Anlagenverzeichnis'!K12:K61)</f>
        <v>7386.6666666666661</v>
      </c>
      <c r="F6" s="66">
        <f>SUMIF('📋 Anlagenverzeichnis'!D12:D61,"Immaterielle Anlagen",'📋 Anlagenverzeichnis'!L12:L61)</f>
        <v>31240</v>
      </c>
      <c r="G6" s="67">
        <f>SUMIF('📋 Anlagenverzeichnis'!D12:D61,"Immaterielle Anlagen",'📋 Anlagenverzeichnis'!M12:M61)</f>
        <v>1260</v>
      </c>
      <c r="H6" s="68">
        <f>IFERROR(G6/G15,0)</f>
        <v>2.1516333185132475E-3</v>
      </c>
    </row>
    <row r="7" spans="2:8" ht="19.5" customHeight="1" x14ac:dyDescent="0.25">
      <c r="B7" s="69" t="s">
        <v>46</v>
      </c>
      <c r="C7" s="70">
        <f>COUNTIF('📋 Anlagenverzeichnis'!D12:D61,"Gebäude")</f>
        <v>3</v>
      </c>
      <c r="D7" s="71">
        <f>SUMIF('📋 Anlagenverzeichnis'!D12:D61,"Gebäude",'📋 Anlagenverzeichnis'!H12:H61)</f>
        <v>785000</v>
      </c>
      <c r="E7" s="72">
        <f>SUMIF('📋 Anlagenverzeichnis'!D12:D61,"Gebäude",'📋 Anlagenverzeichnis'!K12:K61)</f>
        <v>18842.424242424244</v>
      </c>
      <c r="F7" s="73">
        <f>SUMIF('📋 Anlagenverzeichnis'!D12:D61,"Gebäude",'📋 Anlagenverzeichnis'!L12:L61)</f>
        <v>265472.73</v>
      </c>
      <c r="G7" s="74">
        <f>SUMIF('📋 Anlagenverzeichnis'!D12:D61,"Gebäude",'📋 Anlagenverzeichnis'!M12:M61)</f>
        <v>519527.27</v>
      </c>
      <c r="H7" s="75">
        <f>IFERROR(G7/G15,0)</f>
        <v>0.88716840000653008</v>
      </c>
    </row>
    <row r="8" spans="2:8" ht="19.5" customHeight="1" x14ac:dyDescent="0.25">
      <c r="B8" s="62" t="s">
        <v>62</v>
      </c>
      <c r="C8" s="63">
        <f>COUNTIF('📋 Anlagenverzeichnis'!D12:D61,"Maschinen")</f>
        <v>5</v>
      </c>
      <c r="D8" s="64">
        <f>SUMIF('📋 Anlagenverzeichnis'!D12:D61,"Maschinen",'📋 Anlagenverzeichnis'!H12:H61)</f>
        <v>158700</v>
      </c>
      <c r="E8" s="65">
        <f>SUMIF('📋 Anlagenverzeichnis'!D12:D61,"Maschinen",'📋 Anlagenverzeichnis'!K12:K61)</f>
        <v>12432.5</v>
      </c>
      <c r="F8" s="66">
        <f>SUMIF('📋 Anlagenverzeichnis'!D12:D61,"Maschinen",'📋 Anlagenverzeichnis'!L12:L61)</f>
        <v>135360</v>
      </c>
      <c r="G8" s="67">
        <f>SUMIF('📋 Anlagenverzeichnis'!D12:D61,"Maschinen",'📋 Anlagenverzeichnis'!M12:M61)</f>
        <v>23340</v>
      </c>
      <c r="H8" s="68">
        <f>IFERROR(G8/G15,0)</f>
        <v>3.9856445757221581E-2</v>
      </c>
    </row>
    <row r="9" spans="2:8" ht="19.5" customHeight="1" x14ac:dyDescent="0.25">
      <c r="B9" s="69" t="s">
        <v>85</v>
      </c>
      <c r="C9" s="70">
        <f>COUNTIF('📋 Anlagenverzeichnis'!D12:D61,"Fahrzeuge")</f>
        <v>3</v>
      </c>
      <c r="D9" s="71">
        <f>SUMIF('📋 Anlagenverzeichnis'!D12:D61,"Fahrzeuge",'📋 Anlagenverzeichnis'!H12:H61)</f>
        <v>115100</v>
      </c>
      <c r="E9" s="72">
        <f>SUMIF('📋 Anlagenverzeichnis'!D12:D61,"Fahrzeuge",'📋 Anlagenverzeichnis'!K12:K61)</f>
        <v>14016.666666666666</v>
      </c>
      <c r="F9" s="73">
        <f>SUMIF('📋 Anlagenverzeichnis'!D12:D61,"Fahrzeuge",'📋 Anlagenverzeichnis'!L12:L61)</f>
        <v>79533.33</v>
      </c>
      <c r="G9" s="74">
        <f>SUMIF('📋 Anlagenverzeichnis'!D12:D61,"Fahrzeuge",'📋 Anlagenverzeichnis'!M12:M61)</f>
        <v>35566.67</v>
      </c>
      <c r="H9" s="75">
        <f>IFERROR(G9/G15,0)</f>
        <v>6.0735263651242502E-2</v>
      </c>
    </row>
    <row r="10" spans="2:8" ht="19.5" customHeight="1" x14ac:dyDescent="0.25">
      <c r="B10" s="62" t="s">
        <v>99</v>
      </c>
      <c r="C10" s="63">
        <f>COUNTIF('📋 Anlagenverzeichnis'!D12:D61,"IT &amp; Technik")</f>
        <v>4</v>
      </c>
      <c r="D10" s="64">
        <f>SUMIF('📋 Anlagenverzeichnis'!D12:D61,"IT &amp; Technik",'📋 Anlagenverzeichnis'!H12:H61)</f>
        <v>43900</v>
      </c>
      <c r="E10" s="65">
        <f>SUMIF('📋 Anlagenverzeichnis'!D12:D61,"IT &amp; Technik",'📋 Anlagenverzeichnis'!K12:K61)</f>
        <v>9940</v>
      </c>
      <c r="F10" s="66">
        <f>SUMIF('📋 Anlagenverzeichnis'!D12:D61,"IT &amp; Technik",'📋 Anlagenverzeichnis'!L12:L61)</f>
        <v>43900</v>
      </c>
      <c r="G10" s="67">
        <f>SUMIF('📋 Anlagenverzeichnis'!D12:D61,"IT &amp; Technik",'📋 Anlagenverzeichnis'!M12:M61)</f>
        <v>0</v>
      </c>
      <c r="H10" s="68">
        <f>IFERROR(G10/G15,0)</f>
        <v>0</v>
      </c>
    </row>
    <row r="11" spans="2:8" ht="19.5" customHeight="1" x14ac:dyDescent="0.25">
      <c r="B11" s="69" t="s">
        <v>120</v>
      </c>
      <c r="C11" s="70">
        <f>COUNTIF('📋 Anlagenverzeichnis'!D12:D61,"Betriebs- u. Geschäftsausstattung")</f>
        <v>2</v>
      </c>
      <c r="D11" s="71">
        <f>SUMIF('📋 Anlagenverzeichnis'!D12:D61,"Betriebs- u. Geschäftsausstattung",'📋 Anlagenverzeichnis'!H12:H61)</f>
        <v>12000</v>
      </c>
      <c r="E11" s="72">
        <f>SUMIF('📋 Anlagenverzeichnis'!D12:D61,"Betriebs- u. Geschäftsausstattung",'📋 Anlagenverzeichnis'!K12:K61)</f>
        <v>923.07692307692309</v>
      </c>
      <c r="F11" s="73">
        <f>SUMIF('📋 Anlagenverzeichnis'!D12:D61,"Betriebs- u. Geschäftsausstattung",'📋 Anlagenverzeichnis'!L12:L61)</f>
        <v>6092.3</v>
      </c>
      <c r="G11" s="74">
        <f>SUMIF('📋 Anlagenverzeichnis'!D12:D61,"Betriebs- u. Geschäftsausstattung",'📋 Anlagenverzeichnis'!M12:M61)</f>
        <v>5907.7</v>
      </c>
      <c r="H11" s="75">
        <f>IFERROR(G11/G15,0)</f>
        <v>1.0088257266492628E-2</v>
      </c>
    </row>
    <row r="12" spans="2:8" ht="19.5" customHeight="1" x14ac:dyDescent="0.25">
      <c r="B12" s="62" t="s">
        <v>161</v>
      </c>
      <c r="C12" s="63">
        <f>COUNTIF('📋 Anlagenverzeichnis'!D12:D61,"Finanzanlagen")</f>
        <v>0</v>
      </c>
      <c r="D12" s="64">
        <f>SUMIF('📋 Anlagenverzeichnis'!D12:D61,"Finanzanlagen",'📋 Anlagenverzeichnis'!H12:H61)</f>
        <v>0</v>
      </c>
      <c r="E12" s="65">
        <f>SUMIF('📋 Anlagenverzeichnis'!D12:D61,"Finanzanlagen",'📋 Anlagenverzeichnis'!K12:K61)</f>
        <v>0</v>
      </c>
      <c r="F12" s="66">
        <f>SUMIF('📋 Anlagenverzeichnis'!D12:D61,"Finanzanlagen",'📋 Anlagenverzeichnis'!L12:L61)</f>
        <v>0</v>
      </c>
      <c r="G12" s="67">
        <f>SUMIF('📋 Anlagenverzeichnis'!D12:D61,"Finanzanlagen",'📋 Anlagenverzeichnis'!M12:M61)</f>
        <v>0</v>
      </c>
      <c r="H12" s="68">
        <f>IFERROR(G12/G15,0)</f>
        <v>0</v>
      </c>
    </row>
    <row r="13" spans="2:8" ht="19.5" customHeight="1" x14ac:dyDescent="0.25">
      <c r="B13" s="69" t="s">
        <v>162</v>
      </c>
      <c r="C13" s="70">
        <f>COUNTIF('📋 Anlagenverzeichnis'!D12:D61,"Sonstiges")</f>
        <v>0</v>
      </c>
      <c r="D13" s="71">
        <f>SUMIF('📋 Anlagenverzeichnis'!D12:D61,"Sonstiges",'📋 Anlagenverzeichnis'!H12:H61)</f>
        <v>0</v>
      </c>
      <c r="E13" s="72">
        <f>SUMIF('📋 Anlagenverzeichnis'!D12:D61,"Sonstiges",'📋 Anlagenverzeichnis'!K12:K61)</f>
        <v>0</v>
      </c>
      <c r="F13" s="73">
        <f>SUMIF('📋 Anlagenverzeichnis'!D12:D61,"Sonstiges",'📋 Anlagenverzeichnis'!L12:L61)</f>
        <v>0</v>
      </c>
      <c r="G13" s="74">
        <f>SUMIF('📋 Anlagenverzeichnis'!D12:D61,"Sonstiges",'📋 Anlagenverzeichnis'!M12:M61)</f>
        <v>0</v>
      </c>
      <c r="H13" s="75">
        <f>IFERROR(G13/G15,0)</f>
        <v>0</v>
      </c>
    </row>
    <row r="14" spans="2:8" ht="18" customHeight="1" x14ac:dyDescent="0.25"/>
    <row r="15" spans="2:8" ht="24" customHeight="1" x14ac:dyDescent="0.25">
      <c r="B15" s="76" t="s">
        <v>163</v>
      </c>
      <c r="C15" s="77">
        <f>SUM(C6:C14)</f>
        <v>20</v>
      </c>
      <c r="D15" s="52">
        <f>SUM(D6:D14)</f>
        <v>1147200</v>
      </c>
      <c r="E15" s="52">
        <f>SUM(E6:E14)</f>
        <v>63541.334498834498</v>
      </c>
      <c r="F15" s="52">
        <f>SUM(F6:F14)</f>
        <v>561598.3600000001</v>
      </c>
      <c r="G15" s="52">
        <f>SUM(G6:G14)</f>
        <v>585601.64</v>
      </c>
      <c r="H15" s="78">
        <f>1</f>
        <v>1</v>
      </c>
    </row>
    <row r="16" spans="2:8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A3A5C"/>
  </sheetPr>
  <dimension ref="B1:I59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" customWidth="1"/>
    <col min="2" max="2" width="32" customWidth="1"/>
    <col min="3" max="3" width="16" customWidth="1"/>
    <col min="4" max="6" width="14" customWidth="1"/>
    <col min="7" max="7" width="16" customWidth="1"/>
    <col min="8" max="9" width="14" customWidth="1"/>
  </cols>
  <sheetData>
    <row r="1" spans="2:9" ht="6" customHeight="1" x14ac:dyDescent="0.25">
      <c r="B1" s="15"/>
      <c r="C1" s="15"/>
      <c r="D1" s="15"/>
      <c r="E1" s="15"/>
      <c r="F1" s="15"/>
      <c r="G1" s="15"/>
      <c r="H1" s="15"/>
      <c r="I1" s="15"/>
    </row>
    <row r="2" spans="2:9" ht="42" customHeight="1" x14ac:dyDescent="0.25">
      <c r="B2" s="1" t="s">
        <v>164</v>
      </c>
      <c r="C2" s="1"/>
      <c r="D2" s="1"/>
      <c r="E2" s="1"/>
      <c r="F2" s="1"/>
      <c r="G2" s="1"/>
      <c r="H2" s="1"/>
      <c r="I2" s="1"/>
    </row>
    <row r="3" spans="2:9" ht="19.5" customHeight="1" x14ac:dyDescent="0.25">
      <c r="B3" s="13" t="s">
        <v>165</v>
      </c>
      <c r="C3" s="13"/>
      <c r="D3" s="13"/>
      <c r="E3" s="13"/>
      <c r="F3" s="13"/>
      <c r="G3" s="13"/>
      <c r="H3" s="13"/>
      <c r="I3" s="13"/>
    </row>
    <row r="4" spans="2:9" ht="9.75" customHeight="1" x14ac:dyDescent="0.25"/>
    <row r="5" spans="2:9" ht="19.5" customHeight="1" x14ac:dyDescent="0.25">
      <c r="C5" s="93" t="s">
        <v>166</v>
      </c>
      <c r="D5" s="93"/>
      <c r="E5" s="93"/>
      <c r="F5" s="94" t="s">
        <v>167</v>
      </c>
      <c r="G5" s="94"/>
      <c r="H5" s="94"/>
      <c r="I5" s="79" t="s">
        <v>168</v>
      </c>
    </row>
    <row r="6" spans="2:9" ht="19.5" customHeight="1" x14ac:dyDescent="0.25"/>
    <row r="7" spans="2:9" ht="27.75" customHeight="1" x14ac:dyDescent="0.25">
      <c r="B7" s="16" t="s">
        <v>169</v>
      </c>
      <c r="C7" s="80" t="s">
        <v>170</v>
      </c>
      <c r="D7" s="80" t="s">
        <v>171</v>
      </c>
      <c r="E7" s="80" t="s">
        <v>172</v>
      </c>
      <c r="F7" s="54" t="s">
        <v>173</v>
      </c>
      <c r="G7" s="54" t="s">
        <v>174</v>
      </c>
      <c r="H7" s="54" t="s">
        <v>175</v>
      </c>
      <c r="I7" s="81" t="s">
        <v>176</v>
      </c>
    </row>
    <row r="8" spans="2:9" ht="18.75" customHeight="1" x14ac:dyDescent="0.25">
      <c r="B8" s="62" t="s">
        <v>25</v>
      </c>
      <c r="C8" s="64">
        <v>26400</v>
      </c>
      <c r="D8" s="82">
        <v>9800</v>
      </c>
      <c r="E8" s="83"/>
      <c r="F8" s="66">
        <v>9360</v>
      </c>
      <c r="G8" s="84">
        <v>5327</v>
      </c>
      <c r="H8" s="83"/>
      <c r="I8" s="85">
        <f t="shared" ref="I8:I15" si="0">(C8+D8-E8)-(F8+G8-H8)</f>
        <v>21513</v>
      </c>
    </row>
    <row r="9" spans="2:9" ht="18.75" customHeight="1" x14ac:dyDescent="0.25">
      <c r="B9" s="69" t="s">
        <v>46</v>
      </c>
      <c r="C9" s="71">
        <v>785000</v>
      </c>
      <c r="D9" s="86"/>
      <c r="E9" s="87"/>
      <c r="F9" s="73">
        <v>134540</v>
      </c>
      <c r="G9" s="88">
        <v>19260</v>
      </c>
      <c r="H9" s="87"/>
      <c r="I9" s="85">
        <f t="shared" si="0"/>
        <v>631200</v>
      </c>
    </row>
    <row r="10" spans="2:9" ht="18.75" customHeight="1" x14ac:dyDescent="0.25">
      <c r="B10" s="62" t="s">
        <v>62</v>
      </c>
      <c r="C10" s="64">
        <v>136700</v>
      </c>
      <c r="D10" s="82">
        <v>11200</v>
      </c>
      <c r="E10" s="83">
        <v>22000</v>
      </c>
      <c r="F10" s="66">
        <v>89610</v>
      </c>
      <c r="G10" s="84">
        <v>12360</v>
      </c>
      <c r="H10" s="83">
        <v>22000</v>
      </c>
      <c r="I10" s="85">
        <f t="shared" si="0"/>
        <v>45930</v>
      </c>
    </row>
    <row r="11" spans="2:9" ht="18.75" customHeight="1" x14ac:dyDescent="0.25">
      <c r="B11" s="69" t="s">
        <v>85</v>
      </c>
      <c r="C11" s="71">
        <v>115100</v>
      </c>
      <c r="D11" s="86">
        <v>45200</v>
      </c>
      <c r="E11" s="87">
        <v>31000</v>
      </c>
      <c r="F11" s="73">
        <v>68960</v>
      </c>
      <c r="G11" s="88">
        <v>21300</v>
      </c>
      <c r="H11" s="87">
        <v>31000</v>
      </c>
      <c r="I11" s="85">
        <f t="shared" si="0"/>
        <v>70040</v>
      </c>
    </row>
    <row r="12" spans="2:9" ht="18.75" customHeight="1" x14ac:dyDescent="0.25">
      <c r="B12" s="62" t="s">
        <v>99</v>
      </c>
      <c r="C12" s="64">
        <v>43900</v>
      </c>
      <c r="D12" s="82"/>
      <c r="E12" s="83"/>
      <c r="F12" s="66">
        <v>28560</v>
      </c>
      <c r="G12" s="84">
        <v>9480</v>
      </c>
      <c r="H12" s="83"/>
      <c r="I12" s="85">
        <f t="shared" si="0"/>
        <v>5860</v>
      </c>
    </row>
    <row r="13" spans="2:9" ht="18.75" customHeight="1" x14ac:dyDescent="0.25">
      <c r="B13" s="69" t="s">
        <v>177</v>
      </c>
      <c r="C13" s="71">
        <v>12000</v>
      </c>
      <c r="D13" s="86"/>
      <c r="E13" s="87"/>
      <c r="F13" s="73">
        <v>3280</v>
      </c>
      <c r="G13" s="88">
        <v>923</v>
      </c>
      <c r="H13" s="87"/>
      <c r="I13" s="85">
        <f t="shared" si="0"/>
        <v>7797</v>
      </c>
    </row>
    <row r="14" spans="2:9" ht="18.75" customHeight="1" x14ac:dyDescent="0.25">
      <c r="B14" s="62" t="s">
        <v>161</v>
      </c>
      <c r="C14" s="64">
        <v>0</v>
      </c>
      <c r="D14" s="82"/>
      <c r="E14" s="83"/>
      <c r="F14" s="66">
        <v>0</v>
      </c>
      <c r="G14" s="84">
        <v>0</v>
      </c>
      <c r="H14" s="83"/>
      <c r="I14" s="85">
        <f t="shared" si="0"/>
        <v>0</v>
      </c>
    </row>
    <row r="15" spans="2:9" ht="18.75" customHeight="1" x14ac:dyDescent="0.25">
      <c r="B15" s="69" t="s">
        <v>162</v>
      </c>
      <c r="C15" s="71">
        <v>0</v>
      </c>
      <c r="D15" s="86"/>
      <c r="E15" s="87"/>
      <c r="F15" s="73">
        <v>0</v>
      </c>
      <c r="G15" s="88">
        <v>0</v>
      </c>
      <c r="H15" s="87"/>
      <c r="I15" s="85">
        <f t="shared" si="0"/>
        <v>0</v>
      </c>
    </row>
    <row r="16" spans="2:9" ht="18" customHeight="1" x14ac:dyDescent="0.25"/>
    <row r="17" spans="2:9" ht="24" customHeight="1" x14ac:dyDescent="0.25">
      <c r="B17" s="76" t="s">
        <v>178</v>
      </c>
      <c r="C17" s="89">
        <f t="shared" ref="C17:I17" si="1">SUM(C8:C16)</f>
        <v>1119100</v>
      </c>
      <c r="D17" s="89">
        <f t="shared" si="1"/>
        <v>66200</v>
      </c>
      <c r="E17" s="89">
        <f t="shared" si="1"/>
        <v>53000</v>
      </c>
      <c r="F17" s="52">
        <f t="shared" si="1"/>
        <v>334310</v>
      </c>
      <c r="G17" s="52">
        <f t="shared" si="1"/>
        <v>68650</v>
      </c>
      <c r="H17" s="52">
        <f t="shared" si="1"/>
        <v>53000</v>
      </c>
      <c r="I17" s="90">
        <f t="shared" si="1"/>
        <v>782340</v>
      </c>
    </row>
    <row r="18" spans="2:9" ht="18" customHeight="1" x14ac:dyDescent="0.25"/>
    <row r="19" spans="2:9" ht="27.75" customHeight="1" x14ac:dyDescent="0.25">
      <c r="B19" s="4" t="s">
        <v>179</v>
      </c>
      <c r="C19" s="4"/>
      <c r="D19" s="4"/>
      <c r="E19" s="4"/>
      <c r="F19" s="4"/>
      <c r="G19" s="4"/>
      <c r="H19" s="4"/>
      <c r="I19" s="4"/>
    </row>
    <row r="20" spans="2:9" ht="18" customHeight="1" x14ac:dyDescent="0.25"/>
    <row r="21" spans="2:9" ht="18" customHeight="1" x14ac:dyDescent="0.25"/>
    <row r="22" spans="2:9" ht="18" customHeight="1" x14ac:dyDescent="0.25"/>
    <row r="23" spans="2:9" ht="18" customHeight="1" x14ac:dyDescent="0.25"/>
    <row r="24" spans="2:9" ht="18" customHeight="1" x14ac:dyDescent="0.25"/>
    <row r="25" spans="2:9" ht="18" customHeight="1" x14ac:dyDescent="0.25"/>
    <row r="26" spans="2:9" ht="18" customHeight="1" x14ac:dyDescent="0.25"/>
    <row r="27" spans="2:9" ht="18" customHeight="1" x14ac:dyDescent="0.25"/>
    <row r="28" spans="2:9" ht="18" customHeight="1" x14ac:dyDescent="0.25"/>
    <row r="29" spans="2:9" ht="18" customHeight="1" x14ac:dyDescent="0.25"/>
    <row r="30" spans="2:9" ht="18" customHeight="1" x14ac:dyDescent="0.25"/>
    <row r="31" spans="2:9" ht="18" customHeight="1" x14ac:dyDescent="0.25"/>
    <row r="32" spans="2:9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5">
    <mergeCell ref="B2:I2"/>
    <mergeCell ref="B3:I3"/>
    <mergeCell ref="C5:E5"/>
    <mergeCell ref="F5:H5"/>
    <mergeCell ref="B19:I19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B7280"/>
  </sheetPr>
  <dimension ref="B1:C7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28" customWidth="1"/>
    <col min="3" max="3" width="60" customWidth="1"/>
  </cols>
  <sheetData>
    <row r="1" spans="2:3" ht="6" customHeight="1" x14ac:dyDescent="0.25">
      <c r="B1" s="15"/>
      <c r="C1" s="15"/>
    </row>
    <row r="2" spans="2:3" ht="42" customHeight="1" x14ac:dyDescent="0.25">
      <c r="B2" s="1" t="s">
        <v>180</v>
      </c>
      <c r="C2" s="1"/>
    </row>
    <row r="3" spans="2:3" ht="19.5" customHeight="1" x14ac:dyDescent="0.25">
      <c r="B3" s="13" t="s">
        <v>181</v>
      </c>
      <c r="C3" s="13"/>
    </row>
    <row r="4" spans="2:3" ht="9.75" customHeight="1" x14ac:dyDescent="0.25"/>
    <row r="5" spans="2:3" ht="21.75" customHeight="1" x14ac:dyDescent="0.25">
      <c r="B5" s="95" t="s">
        <v>182</v>
      </c>
      <c r="C5" s="95"/>
    </row>
    <row r="6" spans="2:3" ht="31.5" customHeight="1" x14ac:dyDescent="0.25">
      <c r="B6" s="62" t="s">
        <v>183</v>
      </c>
      <c r="C6" s="91" t="s">
        <v>184</v>
      </c>
    </row>
    <row r="7" spans="2:3" ht="31.5" customHeight="1" x14ac:dyDescent="0.25">
      <c r="B7" s="69" t="s">
        <v>185</v>
      </c>
      <c r="C7" s="92" t="s">
        <v>186</v>
      </c>
    </row>
    <row r="8" spans="2:3" ht="31.5" customHeight="1" x14ac:dyDescent="0.25">
      <c r="B8" s="62" t="s">
        <v>187</v>
      </c>
      <c r="C8" s="91" t="s">
        <v>188</v>
      </c>
    </row>
    <row r="9" spans="2:3" ht="31.5" customHeight="1" x14ac:dyDescent="0.25">
      <c r="B9" s="69" t="s">
        <v>189</v>
      </c>
      <c r="C9" s="92" t="s">
        <v>190</v>
      </c>
    </row>
    <row r="10" spans="2:3" ht="18" customHeight="1" x14ac:dyDescent="0.25"/>
    <row r="11" spans="2:3" ht="21.75" customHeight="1" x14ac:dyDescent="0.25">
      <c r="B11" s="95" t="s">
        <v>191</v>
      </c>
      <c r="C11" s="95"/>
    </row>
    <row r="12" spans="2:3" ht="31.5" customHeight="1" x14ac:dyDescent="0.25">
      <c r="B12" s="62" t="s">
        <v>192</v>
      </c>
      <c r="C12" s="91" t="s">
        <v>193</v>
      </c>
    </row>
    <row r="13" spans="2:3" ht="31.5" customHeight="1" x14ac:dyDescent="0.25">
      <c r="B13" s="69" t="s">
        <v>194</v>
      </c>
      <c r="C13" s="92" t="s">
        <v>195</v>
      </c>
    </row>
    <row r="14" spans="2:3" ht="19.5" customHeight="1" x14ac:dyDescent="0.25">
      <c r="B14" s="62" t="s">
        <v>196</v>
      </c>
      <c r="C14" s="91" t="s">
        <v>197</v>
      </c>
    </row>
    <row r="15" spans="2:3" ht="31.5" customHeight="1" x14ac:dyDescent="0.25">
      <c r="B15" s="69" t="s">
        <v>198</v>
      </c>
      <c r="C15" s="92" t="s">
        <v>199</v>
      </c>
    </row>
    <row r="16" spans="2:3" ht="18" customHeight="1" x14ac:dyDescent="0.25"/>
    <row r="17" spans="2:3" ht="21.75" customHeight="1" x14ac:dyDescent="0.25">
      <c r="B17" s="95" t="s">
        <v>200</v>
      </c>
      <c r="C17" s="95"/>
    </row>
    <row r="18" spans="2:3" ht="19.5" customHeight="1" x14ac:dyDescent="0.25">
      <c r="B18" s="62" t="s">
        <v>201</v>
      </c>
      <c r="C18" s="91" t="s">
        <v>202</v>
      </c>
    </row>
    <row r="19" spans="2:3" ht="19.5" customHeight="1" x14ac:dyDescent="0.25">
      <c r="B19" s="69" t="s">
        <v>203</v>
      </c>
      <c r="C19" s="92" t="s">
        <v>204</v>
      </c>
    </row>
    <row r="20" spans="2:3" ht="31.5" customHeight="1" x14ac:dyDescent="0.25">
      <c r="B20" s="62" t="s">
        <v>205</v>
      </c>
      <c r="C20" s="91" t="s">
        <v>206</v>
      </c>
    </row>
    <row r="21" spans="2:3" ht="31.5" customHeight="1" x14ac:dyDescent="0.25">
      <c r="B21" s="69" t="s">
        <v>207</v>
      </c>
      <c r="C21" s="92" t="s">
        <v>208</v>
      </c>
    </row>
    <row r="22" spans="2:3" ht="18" customHeight="1" x14ac:dyDescent="0.25"/>
    <row r="23" spans="2:3" ht="21.75" customHeight="1" x14ac:dyDescent="0.25">
      <c r="B23" s="95" t="s">
        <v>209</v>
      </c>
      <c r="C23" s="95"/>
    </row>
    <row r="24" spans="2:3" ht="19.5" customHeight="1" x14ac:dyDescent="0.25">
      <c r="B24" s="62" t="s">
        <v>210</v>
      </c>
      <c r="C24" s="91" t="s">
        <v>211</v>
      </c>
    </row>
    <row r="25" spans="2:3" ht="31.5" customHeight="1" x14ac:dyDescent="0.25">
      <c r="B25" s="69" t="s">
        <v>212</v>
      </c>
      <c r="C25" s="92" t="s">
        <v>213</v>
      </c>
    </row>
    <row r="26" spans="2:3" ht="19.5" customHeight="1" x14ac:dyDescent="0.25">
      <c r="B26" s="62" t="s">
        <v>214</v>
      </c>
      <c r="C26" s="91" t="s">
        <v>215</v>
      </c>
    </row>
    <row r="27" spans="2:3" ht="19.5" customHeight="1" x14ac:dyDescent="0.25">
      <c r="B27" s="69" t="s">
        <v>216</v>
      </c>
      <c r="C27" s="92" t="s">
        <v>217</v>
      </c>
    </row>
    <row r="28" spans="2:3" ht="18" customHeight="1" x14ac:dyDescent="0.25"/>
    <row r="29" spans="2:3" ht="21.75" customHeight="1" x14ac:dyDescent="0.25">
      <c r="B29" s="95" t="s">
        <v>218</v>
      </c>
      <c r="C29" s="95"/>
    </row>
    <row r="30" spans="2:3" ht="19.5" customHeight="1" x14ac:dyDescent="0.25">
      <c r="B30" s="62" t="s">
        <v>219</v>
      </c>
      <c r="C30" s="91" t="s">
        <v>220</v>
      </c>
    </row>
    <row r="31" spans="2:3" ht="19.5" customHeight="1" x14ac:dyDescent="0.25">
      <c r="B31" s="69" t="s">
        <v>221</v>
      </c>
      <c r="C31" s="92" t="s">
        <v>222</v>
      </c>
    </row>
    <row r="32" spans="2:3" ht="19.5" customHeight="1" x14ac:dyDescent="0.25">
      <c r="B32" s="62" t="s">
        <v>223</v>
      </c>
      <c r="C32" s="91" t="s">
        <v>224</v>
      </c>
    </row>
    <row r="33" spans="2:3" ht="31.5" customHeight="1" x14ac:dyDescent="0.25">
      <c r="B33" s="69" t="s">
        <v>225</v>
      </c>
      <c r="C33" s="92" t="s">
        <v>226</v>
      </c>
    </row>
    <row r="34" spans="2:3" ht="18" customHeight="1" x14ac:dyDescent="0.25"/>
    <row r="35" spans="2:3" ht="18" customHeight="1" x14ac:dyDescent="0.25"/>
    <row r="36" spans="2:3" ht="18" customHeight="1" x14ac:dyDescent="0.25"/>
    <row r="37" spans="2:3" ht="18" customHeight="1" x14ac:dyDescent="0.25"/>
    <row r="38" spans="2:3" ht="18" customHeight="1" x14ac:dyDescent="0.25"/>
    <row r="39" spans="2:3" ht="18" customHeight="1" x14ac:dyDescent="0.25"/>
    <row r="40" spans="2:3" ht="18" customHeight="1" x14ac:dyDescent="0.25"/>
    <row r="41" spans="2:3" ht="18" customHeight="1" x14ac:dyDescent="0.25"/>
    <row r="42" spans="2:3" ht="18" customHeight="1" x14ac:dyDescent="0.25"/>
    <row r="43" spans="2:3" ht="18" customHeight="1" x14ac:dyDescent="0.25"/>
    <row r="44" spans="2:3" ht="18" customHeight="1" x14ac:dyDescent="0.25"/>
    <row r="45" spans="2:3" ht="18" customHeight="1" x14ac:dyDescent="0.25"/>
    <row r="46" spans="2:3" ht="18" customHeight="1" x14ac:dyDescent="0.25"/>
    <row r="47" spans="2:3" ht="18" customHeight="1" x14ac:dyDescent="0.25"/>
    <row r="48" spans="2:3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</sheetData>
  <mergeCells count="7">
    <mergeCell ref="B23:C23"/>
    <mergeCell ref="B29:C29"/>
    <mergeCell ref="B2:C2"/>
    <mergeCell ref="B3:C3"/>
    <mergeCell ref="B5:C5"/>
    <mergeCell ref="B11:C11"/>
    <mergeCell ref="B17:C1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📋 Anlagenverzeichnis</vt:lpstr>
      <vt:lpstr>📉 Abschreibungsplan</vt:lpstr>
      <vt:lpstr>📊 Kategorienübersicht</vt:lpstr>
      <vt:lpstr>📑 Anlagespiegel</vt:lpstr>
      <vt:lpstr>ℹ️ 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2026-08-17T10:13:41Z</dcterms:created>
  <dcterms:modified xsi:type="dcterms:W3CDTF">2026-08-18T06:35:31Z</dcterms:modified>
  <dc:language>en-US</dc:language>
</cp:coreProperties>
</file>