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ktzeitplan" sheetId="1" state="visible" r:id="rId3"/>
    <sheet name="Einstellungen" sheetId="2" state="visible" r:id="rId4"/>
  </sheets>
  <definedNames>
    <definedName function="false" hidden="false" localSheetId="1" name="_xlnm.Print_Area" vbProcedure="false">Einstellungen!$A$1:$F$22</definedName>
    <definedName function="false" hidden="false" localSheetId="0" name="_xlnm.Print_Area" vbProcedure="false">Projektzeitplan!$A$1:$AI$33</definedName>
    <definedName function="false" hidden="false" localSheetId="0" name="_xlnm.Print_Titles" vbProcedure="false">Projektzeitplan!$A:$I,Projektzeitplan!$6:$7</definedName>
    <definedName function="false" hidden="false" localSheetId="0" name="_xlnm.Print_Titles" vbProcedure="false">Projektzeitplan!$6:$7,Projektzeitplan!$A:$I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<sst xmlns="http://schemas.openxmlformats.org/spreadsheetml/2006/main" count="114" uniqueCount="65">
  <si>
    <t xml:space="preserve">PROJEKTZEITPLAN 2026</t>
  </si>
  <si>
    <t xml:space="preserve">Nordstern Projektbüro GmbH  ·  Terminplanung &amp; Meilensteine</t>
  </si>
  <si>
    <t xml:space="preserve">Projektstart:</t>
  </si>
  <si>
    <t xml:space="preserve">Raster:</t>
  </si>
  <si>
    <t xml:space="preserve">Wochen (KW)</t>
  </si>
  <si>
    <t xml:space="preserve">Aufgaben:</t>
  </si>
  <si>
    <t xml:space="preserve">Ø Fortschritt:</t>
  </si>
  <si>
    <t xml:space="preserve">Nr.</t>
  </si>
  <si>
    <t xml:space="preserve">Phase</t>
  </si>
  <si>
    <t xml:space="preserve">Aufgabe / Arbeitspaket</t>
  </si>
  <si>
    <t xml:space="preserve">Verantwortlich</t>
  </si>
  <si>
    <t xml:space="preserve">Start</t>
  </si>
  <si>
    <t xml:space="preserve">Ende</t>
  </si>
  <si>
    <t xml:space="preserve">Dauer
(Tage)</t>
  </si>
  <si>
    <t xml:space="preserve">Fort-
schritt</t>
  </si>
  <si>
    <t xml:space="preserve">Status</t>
  </si>
  <si>
    <t xml:space="preserve">Planung</t>
  </si>
  <si>
    <t xml:space="preserve">Projektauftrag &amp; Zieldefinition</t>
  </si>
  <si>
    <t xml:space="preserve">Sabine Krüger</t>
  </si>
  <si>
    <t xml:space="preserve">Abgeschlossen</t>
  </si>
  <si>
    <t xml:space="preserve">Anforderungsanalyse</t>
  </si>
  <si>
    <t xml:space="preserve">Jonas Bergmann</t>
  </si>
  <si>
    <t xml:space="preserve">Meilenstein: Freigabe Planung</t>
  </si>
  <si>
    <t xml:space="preserve">Konzept</t>
  </si>
  <si>
    <t xml:space="preserve">Grobkonzept erstellen</t>
  </si>
  <si>
    <t xml:space="preserve">Lena Hoffmann</t>
  </si>
  <si>
    <t xml:space="preserve">Detailkonzept &amp; Spezifikation</t>
  </si>
  <si>
    <t xml:space="preserve">Mia Lindqvist</t>
  </si>
  <si>
    <t xml:space="preserve">In Arbeit</t>
  </si>
  <si>
    <t xml:space="preserve">Abstimmung mit Stakeholdern</t>
  </si>
  <si>
    <t xml:space="preserve">Meilenstein: Konzeptfreigabe</t>
  </si>
  <si>
    <t xml:space="preserve">Offen</t>
  </si>
  <si>
    <t xml:space="preserve">Umsetzung</t>
  </si>
  <si>
    <t xml:space="preserve">Entwicklung Modul A</t>
  </si>
  <si>
    <t xml:space="preserve">Entwicklung Modul B</t>
  </si>
  <si>
    <t xml:space="preserve">David Okonkwo</t>
  </si>
  <si>
    <t xml:space="preserve">Integration der Module</t>
  </si>
  <si>
    <t xml:space="preserve">Tobias Wagner</t>
  </si>
  <si>
    <t xml:space="preserve">Dokumentation erstellen</t>
  </si>
  <si>
    <t xml:space="preserve">Test</t>
  </si>
  <si>
    <t xml:space="preserve">Interne Tests &amp; Fehlerbehebung</t>
  </si>
  <si>
    <t xml:space="preserve">Abnahmetests mit Kunde</t>
  </si>
  <si>
    <t xml:space="preserve">Meilenstein: Abnahme</t>
  </si>
  <si>
    <t xml:space="preserve">Abschluss</t>
  </si>
  <si>
    <t xml:space="preserve">Schulung &amp; Übergabe</t>
  </si>
  <si>
    <t xml:space="preserve">Projektabschluss &amp; Review</t>
  </si>
  <si>
    <t xml:space="preserve">Geplante Dauer</t>
  </si>
  <si>
    <t xml:space="preserve">Abgeschlossener Anteil</t>
  </si>
  <si>
    <t xml:space="preserve">Meilenstein</t>
  </si>
  <si>
    <t xml:space="preserve">Aktuelle Woche (heute)</t>
  </si>
  <si>
    <t xml:space="preserve">EINSTELLUNGEN &amp; LISTEN</t>
  </si>
  <si>
    <t xml:space="preserve">Phasen</t>
  </si>
  <si>
    <t xml:space="preserve">Verantwortliche</t>
  </si>
  <si>
    <t xml:space="preserve">Verzögert</t>
  </si>
  <si>
    <t xml:space="preserve">Feiertage 2026 (bundesweit)</t>
  </si>
  <si>
    <t xml:space="preserve">Neujahr</t>
  </si>
  <si>
    <t xml:space="preserve">Karfreitag</t>
  </si>
  <si>
    <t xml:space="preserve">Ostermontag</t>
  </si>
  <si>
    <t xml:space="preserve">Tag der Arbeit</t>
  </si>
  <si>
    <t xml:space="preserve">Christi Himmelfahrt</t>
  </si>
  <si>
    <t xml:space="preserve">Pfingstmontag</t>
  </si>
  <si>
    <t xml:space="preserve">Tag der Deutschen Einheit</t>
  </si>
  <si>
    <t xml:space="preserve">1. Weihnachtstag</t>
  </si>
  <si>
    <t xml:space="preserve">2. Weihnachtstag</t>
  </si>
  <si>
    <t xml:space="preserve">Hinweis: Diese Listen versorgen die Dropdown-Felder und die Farblogik im Blatt „Projektzeitplan“. Einträge können ergänzt oder angepasst werden. Regionale Feiertage bitte bei Bedarf selbst ergänzen.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</si>
</sst>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yy"/>
    <numFmt numFmtId="166" formatCode="0"/>
    <numFmt numFmtId="167" formatCode="0%"/>
    <numFmt numFmtId="168" formatCode="General"/>
    <numFmt numFmtId="169" formatCode="dd\.mm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i val="true"/>
      <sz val="11"/>
      <color rgb="FFFFFFFF"/>
      <name val="Calibri"/>
      <family val="0"/>
      <charset val="1"/>
    </font>
    <font>
      <b val="true"/>
      <sz val="10"/>
      <color rgb="FF152A46"/>
      <name val="Calibri"/>
      <family val="0"/>
      <charset val="1"/>
    </font>
    <font>
      <b val="true"/>
      <sz val="10"/>
      <color rgb="FF1F3A5F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9"/>
      <color rgb="FF152A46"/>
      <name val="Calibri"/>
      <family val="0"/>
      <charset val="1"/>
    </font>
    <font>
      <b val="true"/>
      <sz val="10"/>
      <color rgb="FF3E6591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sz val="7"/>
      <color rgb="FFFFFFFF"/>
      <name val="Calibri"/>
      <family val="0"/>
      <charset val="1"/>
    </font>
    <font>
      <sz val="9"/>
      <color rgb="FF6C7885"/>
      <name val="Calibri"/>
      <family val="0"/>
      <charset val="1"/>
    </font>
    <font>
      <b val="true"/>
      <sz val="15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i val="true"/>
      <sz val="9"/>
      <color rgb="FF6C7885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52A46"/>
        <bgColor rgb="FF1F3A5F"/>
      </patternFill>
    </fill>
    <fill>
      <patternFill patternType="solid">
        <fgColor rgb="FF1F3A5F"/>
        <bgColor rgb="FF152A46"/>
      </patternFill>
    </fill>
    <fill>
      <patternFill patternType="solid">
        <fgColor rgb="FFF6E7CC"/>
        <bgColor rgb="FFF9EBD2"/>
      </patternFill>
    </fill>
    <fill>
      <patternFill patternType="solid">
        <fgColor rgb="FFEEF1F4"/>
        <bgColor rgb="FFEDF0F3"/>
      </patternFill>
    </fill>
    <fill>
      <patternFill patternType="solid">
        <fgColor rgb="FF3E6591"/>
        <bgColor rgb="FF2E7D52"/>
      </patternFill>
    </fill>
    <fill>
      <patternFill patternType="solid">
        <fgColor rgb="FFFFFFFF"/>
        <bgColor rgb="FFF8FAFB"/>
      </patternFill>
    </fill>
    <fill>
      <patternFill patternType="solid">
        <fgColor rgb="FFF8FAFB"/>
        <bgColor rgb="FFFFFFFF"/>
      </patternFill>
    </fill>
    <fill>
      <patternFill patternType="solid">
        <fgColor rgb="FFE0912F"/>
        <bgColor rgb="FFFF8080"/>
      </patternFill>
    </fill>
    <fill>
      <patternFill patternType="solid">
        <fgColor rgb="FFF3D9A8"/>
        <bgColor rgb="FFF6E7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4DAE0"/>
      </left>
      <right style="thin">
        <color rgb="FFD4DAE0"/>
      </right>
      <top style="thin">
        <color rgb="FFD4DAE0"/>
      </top>
      <bottom/>
      <diagonal/>
    </border>
    <border diagonalUp="false" diagonalDown="false">
      <left style="thin">
        <color rgb="FFD4DAE0"/>
      </left>
      <right style="thin">
        <color rgb="FFD4DAE0"/>
      </right>
      <top style="thin">
        <color rgb="FFD4DAE0"/>
      </top>
      <bottom style="thin">
        <color rgb="FFD4DAE0"/>
      </bottom>
      <diagonal/>
    </border>
    <border diagonalUp="false" diagonalDown="false">
      <left style="thin">
        <color rgb="FFE7EBEF"/>
      </left>
      <right style="thin">
        <color rgb="FFE7EBEF"/>
      </right>
      <top style="thin">
        <color rgb="FFEDF0F3"/>
      </top>
      <bottom style="thin">
        <color rgb="FFEDF0F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0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>
          <bgColor rgb="FFE0912F"/>
        </patternFill>
      </fill>
    </dxf>
    <dxf>
      <fill>
        <patternFill>
          <bgColor rgb="FF1F3A5F"/>
        </patternFill>
      </fill>
    </dxf>
    <dxf>
      <fill>
        <patternFill>
          <bgColor rgb="FF3E6591"/>
        </patternFill>
      </fill>
    </dxf>
    <dxf>
      <fill>
        <patternFill>
          <bgColor rgb="FFF3D9A8"/>
        </patternFill>
      </fill>
    </dxf>
    <dxf>
      <font>
        <name val="Calibri"/>
        <charset val="1"/>
        <family val="0"/>
        <b val="1"/>
        <color rgb="FF6C7885"/>
      </font>
      <fill>
        <patternFill>
          <bgColor rgb="FFEEF1F4"/>
        </patternFill>
      </fill>
    </dxf>
    <dxf>
      <font>
        <name val="Calibri"/>
        <charset val="1"/>
        <family val="0"/>
        <b val="1"/>
        <color rgb="FFB5730F"/>
      </font>
      <fill>
        <patternFill>
          <bgColor rgb="FFF9EBD2"/>
        </patternFill>
      </fill>
    </dxf>
    <dxf>
      <font>
        <name val="Calibri"/>
        <charset val="1"/>
        <family val="0"/>
        <b val="1"/>
        <color rgb="FF2E7D52"/>
      </font>
      <fill>
        <patternFill>
          <bgColor rgb="FFDFF0E6"/>
        </patternFill>
      </fill>
    </dxf>
    <dxf>
      <font>
        <name val="Calibri"/>
        <charset val="1"/>
        <family val="0"/>
        <b val="1"/>
        <color rgb="FFB23A34"/>
      </font>
      <fill>
        <patternFill>
          <bgColor rgb="FFF7E0D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730F"/>
      <rgbColor rgb="FF800080"/>
      <rgbColor rgb="FF008080"/>
      <rgbColor rgb="FFF7E0DD"/>
      <rgbColor rgb="FF6C7885"/>
      <rgbColor rgb="FF9999FF"/>
      <rgbColor rgb="FFB23A34"/>
      <rgbColor rgb="FFF9EBD2"/>
      <rgbColor rgb="FFDFF0E6"/>
      <rgbColor rgb="FF660066"/>
      <rgbColor rgb="FFFF8080"/>
      <rgbColor rgb="FF0066CC"/>
      <rgbColor rgb="FFD4DA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0F3"/>
      <rgbColor rgb="FFE7EBEF"/>
      <rgbColor rgb="FFF6E7CC"/>
      <rgbColor rgb="FFEEF1F4"/>
      <rgbColor rgb="FFF8FAFB"/>
      <rgbColor rgb="FFCC99FF"/>
      <rgbColor rgb="FFF3D9A8"/>
      <rgbColor rgb="FF3366FF"/>
      <rgbColor rgb="FF33CCCC"/>
      <rgbColor rgb="FF99CC00"/>
      <rgbColor rgb="FFFFCC00"/>
      <rgbColor rgb="FFE0912F"/>
      <rgbColor rgb="FFFF6600"/>
      <rgbColor rgb="FF3E6591"/>
      <rgbColor rgb="FF969696"/>
      <rgbColor rgb="FF152A46"/>
      <rgbColor rgb="FF2E7D52"/>
      <rgbColor rgb="FF003300"/>
      <rgbColor rgb="FF333300"/>
      <rgbColor rgb="FF993300"/>
      <rgbColor rgb="FF993366"/>
      <rgbColor rgb="FF333399"/>
      <rgbColor rgb="FF1F3A5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A5F"/>
    <pageSetUpPr fitToPage="true"/>
  </sheetPr>
  <dimension ref="A1:AI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J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30"/>
    <col collapsed="false" customWidth="true" hidden="false" outlineLevel="0" max="4" min="4" style="0" width="16"/>
    <col collapsed="false" customWidth="true" hidden="false" outlineLevel="0" max="6" min="5" style="0" width="11"/>
    <col collapsed="false" customWidth="true" hidden="false" outlineLevel="0" max="7" min="7" style="0" width="8"/>
    <col collapsed="false" customWidth="true" hidden="false" outlineLevel="0" max="8" min="8" style="0" width="10"/>
    <col collapsed="false" customWidth="true" hidden="false" outlineLevel="0" max="9" min="9" style="0" width="13"/>
    <col collapsed="false" customWidth="true" hidden="false" outlineLevel="0" max="35" min="10" style="0" width="3.61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6" hidden="false" customHeight="true" outlineLevel="0" collapsed="false"/>
    <row r="4" customFormat="false" ht="21.75" hidden="false" customHeight="true" outlineLevel="0" collapsed="false">
      <c r="A4" s="3" t="s">
        <v>2</v>
      </c>
      <c r="B4" s="4" t="n">
        <v>46027</v>
      </c>
      <c r="C4" s="5" t="s">
        <v>3</v>
      </c>
      <c r="D4" s="6" t="s">
        <v>4</v>
      </c>
      <c r="E4" s="7" t="s">
        <v>5</v>
      </c>
      <c r="F4" s="8" t="n">
        <f aca="false">COUNTA(C8:C31)</f>
        <v>16</v>
      </c>
      <c r="G4" s="7" t="s">
        <v>6</v>
      </c>
      <c r="H4" s="9" t="n">
        <f aca="false">IFERROR(AVERAGE(H8:H31),0)</f>
        <v>0.30625</v>
      </c>
    </row>
    <row r="5" customFormat="false" ht="6" hidden="false" customHeight="true" outlineLevel="0" collapsed="false"/>
    <row r="6" customFormat="false" ht="15.75" hidden="false" customHeight="true" outlineLevel="0" collapsed="false">
      <c r="A6" s="10" t="s">
        <v>7</v>
      </c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10" t="s">
        <v>15</v>
      </c>
      <c r="J6" s="11" t="n">
        <f aca="false">_xlfn.ISOWEEKNUM(B4+0*7)</f>
        <v>2</v>
      </c>
      <c r="K6" s="11" t="n">
        <f aca="false">_xlfn.ISOWEEKNUM(B4+1*7)</f>
        <v>3</v>
      </c>
      <c r="L6" s="11" t="n">
        <f aca="false">_xlfn.ISOWEEKNUM(B4+2*7)</f>
        <v>4</v>
      </c>
      <c r="M6" s="11" t="n">
        <f aca="false">_xlfn.ISOWEEKNUM(B4+3*7)</f>
        <v>5</v>
      </c>
      <c r="N6" s="11" t="n">
        <f aca="false">_xlfn.ISOWEEKNUM(B4+4*7)</f>
        <v>6</v>
      </c>
      <c r="O6" s="11" t="n">
        <f aca="false">_xlfn.ISOWEEKNUM(B4+5*7)</f>
        <v>7</v>
      </c>
      <c r="P6" s="11" t="n">
        <f aca="false">_xlfn.ISOWEEKNUM(B4+6*7)</f>
        <v>8</v>
      </c>
      <c r="Q6" s="11" t="n">
        <f aca="false">_xlfn.ISOWEEKNUM(B4+7*7)</f>
        <v>9</v>
      </c>
      <c r="R6" s="11" t="n">
        <f aca="false">_xlfn.ISOWEEKNUM(B4+8*7)</f>
        <v>10</v>
      </c>
      <c r="S6" s="11" t="n">
        <f aca="false">_xlfn.ISOWEEKNUM(B4+9*7)</f>
        <v>11</v>
      </c>
      <c r="T6" s="11" t="n">
        <f aca="false">_xlfn.ISOWEEKNUM(B4+10*7)</f>
        <v>12</v>
      </c>
      <c r="U6" s="11" t="n">
        <f aca="false">_xlfn.ISOWEEKNUM(B4+11*7)</f>
        <v>13</v>
      </c>
      <c r="V6" s="11" t="n">
        <f aca="false">_xlfn.ISOWEEKNUM(B4+12*7)</f>
        <v>14</v>
      </c>
      <c r="W6" s="11" t="n">
        <f aca="false">_xlfn.ISOWEEKNUM(B4+13*7)</f>
        <v>15</v>
      </c>
      <c r="X6" s="11" t="n">
        <f aca="false">_xlfn.ISOWEEKNUM(B4+14*7)</f>
        <v>16</v>
      </c>
      <c r="Y6" s="11" t="n">
        <f aca="false">_xlfn.ISOWEEKNUM(B4+15*7)</f>
        <v>17</v>
      </c>
      <c r="Z6" s="11" t="n">
        <f aca="false">_xlfn.ISOWEEKNUM(B4+16*7)</f>
        <v>18</v>
      </c>
      <c r="AA6" s="11" t="n">
        <f aca="false">_xlfn.ISOWEEKNUM(B4+17*7)</f>
        <v>19</v>
      </c>
      <c r="AB6" s="11" t="n">
        <f aca="false">_xlfn.ISOWEEKNUM(B4+18*7)</f>
        <v>20</v>
      </c>
      <c r="AC6" s="11" t="n">
        <f aca="false">_xlfn.ISOWEEKNUM(B4+19*7)</f>
        <v>21</v>
      </c>
      <c r="AD6" s="11" t="n">
        <f aca="false">_xlfn.ISOWEEKNUM(B4+20*7)</f>
        <v>22</v>
      </c>
      <c r="AE6" s="11" t="n">
        <f aca="false">_xlfn.ISOWEEKNUM(B4+21*7)</f>
        <v>23</v>
      </c>
      <c r="AF6" s="11" t="n">
        <f aca="false">_xlfn.ISOWEEKNUM(B4+22*7)</f>
        <v>24</v>
      </c>
      <c r="AG6" s="11" t="n">
        <f aca="false">_xlfn.ISOWEEKNUM(B4+23*7)</f>
        <v>25</v>
      </c>
      <c r="AH6" s="11" t="n">
        <f aca="false">_xlfn.ISOWEEKNUM(B4+24*7)</f>
        <v>26</v>
      </c>
      <c r="AI6" s="11" t="n">
        <f aca="false">_xlfn.ISOWEEKNUM(B4+25*7)</f>
        <v>27</v>
      </c>
    </row>
    <row r="7" customFormat="false" ht="18" hidden="false" customHeight="tru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2" t="n">
        <f aca="false">B4+0*7</f>
        <v>46027</v>
      </c>
      <c r="K7" s="12" t="n">
        <f aca="false">B4+1*7</f>
        <v>46034</v>
      </c>
      <c r="L7" s="12" t="n">
        <f aca="false">B4+2*7</f>
        <v>46041</v>
      </c>
      <c r="M7" s="12" t="n">
        <f aca="false">B4+3*7</f>
        <v>46048</v>
      </c>
      <c r="N7" s="12" t="n">
        <f aca="false">B4+4*7</f>
        <v>46055</v>
      </c>
      <c r="O7" s="12" t="n">
        <f aca="false">B4+5*7</f>
        <v>46062</v>
      </c>
      <c r="P7" s="12" t="n">
        <f aca="false">B4+6*7</f>
        <v>46069</v>
      </c>
      <c r="Q7" s="12" t="n">
        <f aca="false">B4+7*7</f>
        <v>46076</v>
      </c>
      <c r="R7" s="12" t="n">
        <f aca="false">B4+8*7</f>
        <v>46083</v>
      </c>
      <c r="S7" s="12" t="n">
        <f aca="false">B4+9*7</f>
        <v>46090</v>
      </c>
      <c r="T7" s="12" t="n">
        <f aca="false">B4+10*7</f>
        <v>46097</v>
      </c>
      <c r="U7" s="12" t="n">
        <f aca="false">B4+11*7</f>
        <v>46104</v>
      </c>
      <c r="V7" s="12" t="n">
        <f aca="false">B4+12*7</f>
        <v>46111</v>
      </c>
      <c r="W7" s="12" t="n">
        <f aca="false">B4+13*7</f>
        <v>46118</v>
      </c>
      <c r="X7" s="12" t="n">
        <f aca="false">B4+14*7</f>
        <v>46125</v>
      </c>
      <c r="Y7" s="12" t="n">
        <f aca="false">B4+15*7</f>
        <v>46132</v>
      </c>
      <c r="Z7" s="12" t="n">
        <f aca="false">B4+16*7</f>
        <v>46139</v>
      </c>
      <c r="AA7" s="12" t="n">
        <f aca="false">B4+17*7</f>
        <v>46146</v>
      </c>
      <c r="AB7" s="12" t="n">
        <f aca="false">B4+18*7</f>
        <v>46153</v>
      </c>
      <c r="AC7" s="12" t="n">
        <f aca="false">B4+19*7</f>
        <v>46160</v>
      </c>
      <c r="AD7" s="12" t="n">
        <f aca="false">B4+20*7</f>
        <v>46167</v>
      </c>
      <c r="AE7" s="12" t="n">
        <f aca="false">B4+21*7</f>
        <v>46174</v>
      </c>
      <c r="AF7" s="12" t="n">
        <f aca="false">B4+22*7</f>
        <v>46181</v>
      </c>
      <c r="AG7" s="12" t="n">
        <f aca="false">B4+23*7</f>
        <v>46188</v>
      </c>
      <c r="AH7" s="12" t="n">
        <f aca="false">B4+24*7</f>
        <v>46195</v>
      </c>
      <c r="AI7" s="12" t="n">
        <f aca="false">B4+25*7</f>
        <v>46202</v>
      </c>
    </row>
    <row r="8" customFormat="false" ht="19.5" hidden="false" customHeight="true" outlineLevel="0" collapsed="false">
      <c r="A8" s="13" t="n">
        <f aca="false">IF(C8="","",COUNTA($C$8:C8))</f>
        <v>1</v>
      </c>
      <c r="B8" s="14" t="s">
        <v>16</v>
      </c>
      <c r="C8" s="15" t="s">
        <v>17</v>
      </c>
      <c r="D8" s="15" t="s">
        <v>18</v>
      </c>
      <c r="E8" s="16" t="n">
        <v>46027</v>
      </c>
      <c r="F8" s="16" t="n">
        <v>46031</v>
      </c>
      <c r="G8" s="17" t="n">
        <f aca="false">IF(OR(E8="",F8=""),"",NETWORKDAYS(E8,F8,Einstellungen!$A$12:$A$20))</f>
        <v>5</v>
      </c>
      <c r="H8" s="18" t="n">
        <v>1</v>
      </c>
      <c r="I8" s="14" t="s">
        <v>19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</row>
    <row r="9" customFormat="false" ht="19.5" hidden="false" customHeight="true" outlineLevel="0" collapsed="false">
      <c r="A9" s="20" t="n">
        <f aca="false">IF(C9="","",COUNTA($C$8:C9))</f>
        <v>2</v>
      </c>
      <c r="B9" s="21" t="s">
        <v>16</v>
      </c>
      <c r="C9" s="22" t="s">
        <v>20</v>
      </c>
      <c r="D9" s="22" t="s">
        <v>21</v>
      </c>
      <c r="E9" s="23" t="n">
        <v>46034</v>
      </c>
      <c r="F9" s="23" t="n">
        <v>46045</v>
      </c>
      <c r="G9" s="24" t="n">
        <f aca="false">IF(OR(E9="",F9=""),"",NETWORKDAYS(E9,F9,Einstellungen!$A$12:$A$20))</f>
        <v>10</v>
      </c>
      <c r="H9" s="25" t="n">
        <v>1</v>
      </c>
      <c r="I9" s="21" t="s">
        <v>19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customFormat="false" ht="19.5" hidden="false" customHeight="true" outlineLevel="0" collapsed="false">
      <c r="A10" s="13" t="n">
        <f aca="false">IF(C10="","",COUNTA($C$8:C10))</f>
        <v>3</v>
      </c>
      <c r="B10" s="14" t="s">
        <v>16</v>
      </c>
      <c r="C10" s="15" t="s">
        <v>22</v>
      </c>
      <c r="D10" s="15" t="s">
        <v>18</v>
      </c>
      <c r="E10" s="16" t="n">
        <v>46045</v>
      </c>
      <c r="F10" s="16" t="n">
        <v>46045</v>
      </c>
      <c r="G10" s="17" t="n">
        <f aca="false">IF(OR(E10="",F10=""),"",NETWORKDAYS(E10,F10,Einstellungen!$A$12:$A$20))</f>
        <v>1</v>
      </c>
      <c r="H10" s="18" t="n">
        <v>1</v>
      </c>
      <c r="I10" s="14" t="s">
        <v>19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</row>
    <row r="11" customFormat="false" ht="19.5" hidden="false" customHeight="true" outlineLevel="0" collapsed="false">
      <c r="A11" s="20" t="n">
        <f aca="false">IF(C11="","",COUNTA($C$8:C11))</f>
        <v>4</v>
      </c>
      <c r="B11" s="21" t="s">
        <v>23</v>
      </c>
      <c r="C11" s="22" t="s">
        <v>24</v>
      </c>
      <c r="D11" s="22" t="s">
        <v>25</v>
      </c>
      <c r="E11" s="23" t="n">
        <v>46048</v>
      </c>
      <c r="F11" s="23" t="n">
        <v>46059</v>
      </c>
      <c r="G11" s="24" t="n">
        <f aca="false">IF(OR(E11="",F11=""),"",NETWORKDAYS(E11,F11,Einstellungen!$A$12:$A$20))</f>
        <v>10</v>
      </c>
      <c r="H11" s="25" t="n">
        <v>1</v>
      </c>
      <c r="I11" s="21" t="s">
        <v>19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</row>
    <row r="12" customFormat="false" ht="19.5" hidden="false" customHeight="true" outlineLevel="0" collapsed="false">
      <c r="A12" s="13" t="n">
        <f aca="false">IF(C12="","",COUNTA($C$8:C12))</f>
        <v>5</v>
      </c>
      <c r="B12" s="14" t="s">
        <v>23</v>
      </c>
      <c r="C12" s="15" t="s">
        <v>26</v>
      </c>
      <c r="D12" s="15" t="s">
        <v>27</v>
      </c>
      <c r="E12" s="16" t="n">
        <v>46062</v>
      </c>
      <c r="F12" s="16" t="n">
        <v>46080</v>
      </c>
      <c r="G12" s="17" t="n">
        <f aca="false">IF(OR(E12="",F12=""),"",NETWORKDAYS(E12,F12,Einstellungen!$A$12:$A$20))</f>
        <v>15</v>
      </c>
      <c r="H12" s="18" t="n">
        <v>0.6</v>
      </c>
      <c r="I12" s="14" t="s">
        <v>28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</row>
    <row r="13" customFormat="false" ht="19.5" hidden="false" customHeight="true" outlineLevel="0" collapsed="false">
      <c r="A13" s="20" t="n">
        <f aca="false">IF(C13="","",COUNTA($C$8:C13))</f>
        <v>6</v>
      </c>
      <c r="B13" s="21" t="s">
        <v>23</v>
      </c>
      <c r="C13" s="22" t="s">
        <v>29</v>
      </c>
      <c r="D13" s="22" t="s">
        <v>18</v>
      </c>
      <c r="E13" s="23" t="n">
        <v>46076</v>
      </c>
      <c r="F13" s="23" t="n">
        <v>46087</v>
      </c>
      <c r="G13" s="24" t="n">
        <f aca="false">IF(OR(E13="",F13=""),"",NETWORKDAYS(E13,F13,Einstellungen!$A$12:$A$20))</f>
        <v>10</v>
      </c>
      <c r="H13" s="25" t="n">
        <v>0.3</v>
      </c>
      <c r="I13" s="21" t="s">
        <v>28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</row>
    <row r="14" customFormat="false" ht="19.5" hidden="false" customHeight="true" outlineLevel="0" collapsed="false">
      <c r="A14" s="13" t="n">
        <f aca="false">IF(C14="","",COUNTA($C$8:C14))</f>
        <v>7</v>
      </c>
      <c r="B14" s="14" t="s">
        <v>23</v>
      </c>
      <c r="C14" s="15" t="s">
        <v>30</v>
      </c>
      <c r="D14" s="15" t="s">
        <v>18</v>
      </c>
      <c r="E14" s="16" t="n">
        <v>46087</v>
      </c>
      <c r="F14" s="16" t="n">
        <v>46087</v>
      </c>
      <c r="G14" s="17" t="n">
        <f aca="false">IF(OR(E14="",F14=""),"",NETWORKDAYS(E14,F14,Einstellungen!$A$12:$A$20))</f>
        <v>1</v>
      </c>
      <c r="H14" s="18" t="n">
        <v>0</v>
      </c>
      <c r="I14" s="14" t="s">
        <v>31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</row>
    <row r="15" customFormat="false" ht="19.5" hidden="false" customHeight="true" outlineLevel="0" collapsed="false">
      <c r="A15" s="20" t="n">
        <f aca="false">IF(C15="","",COUNTA($C$8:C15))</f>
        <v>8</v>
      </c>
      <c r="B15" s="21" t="s">
        <v>32</v>
      </c>
      <c r="C15" s="22" t="s">
        <v>33</v>
      </c>
      <c r="D15" s="22" t="s">
        <v>27</v>
      </c>
      <c r="E15" s="23" t="n">
        <v>46090</v>
      </c>
      <c r="F15" s="23" t="n">
        <v>46115</v>
      </c>
      <c r="G15" s="24" t="n">
        <f aca="false">IF(OR(E15="",F15=""),"",NETWORKDAYS(E15,F15,Einstellungen!$A$12:$A$20))</f>
        <v>19</v>
      </c>
      <c r="H15" s="25" t="n">
        <v>0</v>
      </c>
      <c r="I15" s="21" t="s">
        <v>31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</row>
    <row r="16" customFormat="false" ht="19.5" hidden="false" customHeight="true" outlineLevel="0" collapsed="false">
      <c r="A16" s="13" t="n">
        <f aca="false">IF(C16="","",COUNTA($C$8:C16))</f>
        <v>9</v>
      </c>
      <c r="B16" s="14" t="s">
        <v>32</v>
      </c>
      <c r="C16" s="15" t="s">
        <v>34</v>
      </c>
      <c r="D16" s="15" t="s">
        <v>35</v>
      </c>
      <c r="E16" s="16" t="n">
        <v>46104</v>
      </c>
      <c r="F16" s="16" t="n">
        <v>46136</v>
      </c>
      <c r="G16" s="17" t="n">
        <f aca="false">IF(OR(E16="",F16=""),"",NETWORKDAYS(E16,F16,Einstellungen!$A$12:$A$20))</f>
        <v>23</v>
      </c>
      <c r="H16" s="18" t="n">
        <v>0</v>
      </c>
      <c r="I16" s="14" t="s">
        <v>31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</row>
    <row r="17" customFormat="false" ht="19.5" hidden="false" customHeight="true" outlineLevel="0" collapsed="false">
      <c r="A17" s="20" t="n">
        <f aca="false">IF(C17="","",COUNTA($C$8:C17))</f>
        <v>10</v>
      </c>
      <c r="B17" s="21" t="s">
        <v>32</v>
      </c>
      <c r="C17" s="22" t="s">
        <v>36</v>
      </c>
      <c r="D17" s="22" t="s">
        <v>37</v>
      </c>
      <c r="E17" s="23" t="n">
        <v>46139</v>
      </c>
      <c r="F17" s="23" t="n">
        <v>46150</v>
      </c>
      <c r="G17" s="24" t="n">
        <f aca="false">IF(OR(E17="",F17=""),"",NETWORKDAYS(E17,F17,Einstellungen!$A$12:$A$20))</f>
        <v>9</v>
      </c>
      <c r="H17" s="25" t="n">
        <v>0</v>
      </c>
      <c r="I17" s="21" t="s">
        <v>31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</row>
    <row r="18" customFormat="false" ht="19.5" hidden="false" customHeight="true" outlineLevel="0" collapsed="false">
      <c r="A18" s="13" t="n">
        <f aca="false">IF(C18="","",COUNTA($C$8:C18))</f>
        <v>11</v>
      </c>
      <c r="B18" s="14" t="s">
        <v>32</v>
      </c>
      <c r="C18" s="15" t="s">
        <v>38</v>
      </c>
      <c r="D18" s="15" t="s">
        <v>25</v>
      </c>
      <c r="E18" s="16" t="n">
        <v>46125</v>
      </c>
      <c r="F18" s="16" t="n">
        <v>46157</v>
      </c>
      <c r="G18" s="17" t="n">
        <f aca="false">IF(OR(E18="",F18=""),"",NETWORKDAYS(E18,F18,Einstellungen!$A$12:$A$20))</f>
        <v>23</v>
      </c>
      <c r="H18" s="18" t="n">
        <v>0</v>
      </c>
      <c r="I18" s="14" t="s">
        <v>31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</row>
    <row r="19" customFormat="false" ht="19.5" hidden="false" customHeight="true" outlineLevel="0" collapsed="false">
      <c r="A19" s="20" t="n">
        <f aca="false">IF(C19="","",COUNTA($C$8:C19))</f>
        <v>12</v>
      </c>
      <c r="B19" s="21" t="s">
        <v>39</v>
      </c>
      <c r="C19" s="22" t="s">
        <v>40</v>
      </c>
      <c r="D19" s="22" t="s">
        <v>35</v>
      </c>
      <c r="E19" s="23" t="n">
        <v>46153</v>
      </c>
      <c r="F19" s="23" t="n">
        <v>46171</v>
      </c>
      <c r="G19" s="24" t="n">
        <f aca="false">IF(OR(E19="",F19=""),"",NETWORKDAYS(E19,F19,Einstellungen!$A$12:$A$20))</f>
        <v>13</v>
      </c>
      <c r="H19" s="25" t="n">
        <v>0</v>
      </c>
      <c r="I19" s="21" t="s">
        <v>31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</row>
    <row r="20" customFormat="false" ht="19.5" hidden="false" customHeight="true" outlineLevel="0" collapsed="false">
      <c r="A20" s="13" t="n">
        <f aca="false">IF(C20="","",COUNTA($C$8:C20))</f>
        <v>13</v>
      </c>
      <c r="B20" s="14" t="s">
        <v>39</v>
      </c>
      <c r="C20" s="15" t="s">
        <v>41</v>
      </c>
      <c r="D20" s="15" t="s">
        <v>37</v>
      </c>
      <c r="E20" s="16" t="n">
        <v>46174</v>
      </c>
      <c r="F20" s="16" t="n">
        <v>46185</v>
      </c>
      <c r="G20" s="17" t="n">
        <f aca="false">IF(OR(E20="",F20=""),"",NETWORKDAYS(E20,F20,Einstellungen!$A$12:$A$20))</f>
        <v>10</v>
      </c>
      <c r="H20" s="18" t="n">
        <v>0</v>
      </c>
      <c r="I20" s="14" t="s">
        <v>31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customFormat="false" ht="19.5" hidden="false" customHeight="true" outlineLevel="0" collapsed="false">
      <c r="A21" s="20" t="n">
        <f aca="false">IF(C21="","",COUNTA($C$8:C21))</f>
        <v>14</v>
      </c>
      <c r="B21" s="21" t="s">
        <v>39</v>
      </c>
      <c r="C21" s="22" t="s">
        <v>42</v>
      </c>
      <c r="D21" s="22" t="s">
        <v>18</v>
      </c>
      <c r="E21" s="23" t="n">
        <v>46185</v>
      </c>
      <c r="F21" s="23" t="n">
        <v>46185</v>
      </c>
      <c r="G21" s="24" t="n">
        <f aca="false">IF(OR(E21="",F21=""),"",NETWORKDAYS(E21,F21,Einstellungen!$A$12:$A$20))</f>
        <v>1</v>
      </c>
      <c r="H21" s="25" t="n">
        <v>0</v>
      </c>
      <c r="I21" s="21" t="s">
        <v>31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customFormat="false" ht="19.5" hidden="false" customHeight="true" outlineLevel="0" collapsed="false">
      <c r="A22" s="13" t="n">
        <f aca="false">IF(C22="","",COUNTA($C$8:C22))</f>
        <v>15</v>
      </c>
      <c r="B22" s="14" t="s">
        <v>43</v>
      </c>
      <c r="C22" s="15" t="s">
        <v>44</v>
      </c>
      <c r="D22" s="15" t="s">
        <v>25</v>
      </c>
      <c r="E22" s="16" t="n">
        <v>46188</v>
      </c>
      <c r="F22" s="16" t="n">
        <v>46197</v>
      </c>
      <c r="G22" s="17" t="n">
        <f aca="false">IF(OR(E22="",F22=""),"",NETWORKDAYS(E22,F22,Einstellungen!$A$12:$A$20))</f>
        <v>8</v>
      </c>
      <c r="H22" s="18" t="n">
        <v>0</v>
      </c>
      <c r="I22" s="14" t="s">
        <v>31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customFormat="false" ht="19.5" hidden="false" customHeight="true" outlineLevel="0" collapsed="false">
      <c r="A23" s="20" t="n">
        <f aca="false">IF(C23="","",COUNTA($C$8:C23))</f>
        <v>16</v>
      </c>
      <c r="B23" s="21" t="s">
        <v>43</v>
      </c>
      <c r="C23" s="22" t="s">
        <v>45</v>
      </c>
      <c r="D23" s="22" t="s">
        <v>18</v>
      </c>
      <c r="E23" s="23" t="n">
        <v>46198</v>
      </c>
      <c r="F23" s="23" t="n">
        <v>46203</v>
      </c>
      <c r="G23" s="24" t="n">
        <f aca="false">IF(OR(E23="",F23=""),"",NETWORKDAYS(E23,F23,Einstellungen!$A$12:$A$20))</f>
        <v>4</v>
      </c>
      <c r="H23" s="25" t="n">
        <v>0</v>
      </c>
      <c r="I23" s="21" t="s">
        <v>31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customFormat="false" ht="19.5" hidden="false" customHeight="true" outlineLevel="0" collapsed="false">
      <c r="A24" s="13" t="str">
        <f aca="false">IF(C24="","",COUNTA($C$8:C24))</f>
        <v/>
      </c>
      <c r="B24" s="14"/>
      <c r="C24" s="15"/>
      <c r="D24" s="15"/>
      <c r="E24" s="16"/>
      <c r="F24" s="16"/>
      <c r="G24" s="17" t="str">
        <f aca="false">IF(OR(E24="",F24=""),"",NETWORKDAYS(E24,F24,Einstellungen!$A$12:$A$20))</f>
        <v/>
      </c>
      <c r="H24" s="18"/>
      <c r="I24" s="14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customFormat="false" ht="19.5" hidden="false" customHeight="true" outlineLevel="0" collapsed="false">
      <c r="A25" s="20" t="str">
        <f aca="false">IF(C25="","",COUNTA($C$8:C25))</f>
        <v/>
      </c>
      <c r="B25" s="21"/>
      <c r="C25" s="22"/>
      <c r="D25" s="22"/>
      <c r="E25" s="23"/>
      <c r="F25" s="23"/>
      <c r="G25" s="24" t="str">
        <f aca="false">IF(OR(E25="",F25=""),"",NETWORKDAYS(E25,F25,Einstellungen!$A$12:$A$20))</f>
        <v/>
      </c>
      <c r="H25" s="25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customFormat="false" ht="19.5" hidden="false" customHeight="true" outlineLevel="0" collapsed="false">
      <c r="A26" s="13" t="str">
        <f aca="false">IF(C26="","",COUNTA($C$8:C26))</f>
        <v/>
      </c>
      <c r="B26" s="14"/>
      <c r="C26" s="15"/>
      <c r="D26" s="15"/>
      <c r="E26" s="16"/>
      <c r="F26" s="16"/>
      <c r="G26" s="17" t="str">
        <f aca="false">IF(OR(E26="",F26=""),"",NETWORKDAYS(E26,F26,Einstellungen!$A$12:$A$20))</f>
        <v/>
      </c>
      <c r="H26" s="18"/>
      <c r="I26" s="14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customFormat="false" ht="19.5" hidden="false" customHeight="true" outlineLevel="0" collapsed="false">
      <c r="A27" s="20" t="str">
        <f aca="false">IF(C27="","",COUNTA($C$8:C27))</f>
        <v/>
      </c>
      <c r="B27" s="21"/>
      <c r="C27" s="22"/>
      <c r="D27" s="22"/>
      <c r="E27" s="23"/>
      <c r="F27" s="23"/>
      <c r="G27" s="24" t="str">
        <f aca="false">IF(OR(E27="",F27=""),"",NETWORKDAYS(E27,F27,Einstellungen!$A$12:$A$20))</f>
        <v/>
      </c>
      <c r="H27" s="25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customFormat="false" ht="19.5" hidden="false" customHeight="true" outlineLevel="0" collapsed="false">
      <c r="A28" s="13" t="str">
        <f aca="false">IF(C28="","",COUNTA($C$8:C28))</f>
        <v/>
      </c>
      <c r="B28" s="14"/>
      <c r="C28" s="15"/>
      <c r="D28" s="15"/>
      <c r="E28" s="16"/>
      <c r="F28" s="16"/>
      <c r="G28" s="17" t="str">
        <f aca="false">IF(OR(E28="",F28=""),"",NETWORKDAYS(E28,F28,Einstellungen!$A$12:$A$20))</f>
        <v/>
      </c>
      <c r="H28" s="18"/>
      <c r="I28" s="14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</row>
    <row r="29" customFormat="false" ht="19.5" hidden="false" customHeight="true" outlineLevel="0" collapsed="false">
      <c r="A29" s="20" t="str">
        <f aca="false">IF(C29="","",COUNTA($C$8:C29))</f>
        <v/>
      </c>
      <c r="B29" s="21"/>
      <c r="C29" s="22"/>
      <c r="D29" s="22"/>
      <c r="E29" s="23"/>
      <c r="F29" s="23"/>
      <c r="G29" s="24" t="str">
        <f aca="false">IF(OR(E29="",F29=""),"",NETWORKDAYS(E29,F29,Einstellungen!$A$12:$A$20))</f>
        <v/>
      </c>
      <c r="H29" s="25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</row>
    <row r="30" customFormat="false" ht="19.5" hidden="false" customHeight="true" outlineLevel="0" collapsed="false">
      <c r="A30" s="13" t="str">
        <f aca="false">IF(C30="","",COUNTA($C$8:C30))</f>
        <v/>
      </c>
      <c r="B30" s="14"/>
      <c r="C30" s="15"/>
      <c r="D30" s="15"/>
      <c r="E30" s="16"/>
      <c r="F30" s="16"/>
      <c r="G30" s="17" t="str">
        <f aca="false">IF(OR(E30="",F30=""),"",NETWORKDAYS(E30,F30,Einstellungen!$A$12:$A$20))</f>
        <v/>
      </c>
      <c r="H30" s="18"/>
      <c r="I30" s="14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</row>
    <row r="31" customFormat="false" ht="19.5" hidden="false" customHeight="true" outlineLevel="0" collapsed="false">
      <c r="A31" s="20" t="str">
        <f aca="false">IF(C31="","",COUNTA($C$8:C31))</f>
        <v/>
      </c>
      <c r="B31" s="21"/>
      <c r="C31" s="22"/>
      <c r="D31" s="22"/>
      <c r="E31" s="23"/>
      <c r="F31" s="23"/>
      <c r="G31" s="24" t="str">
        <f aca="false">IF(OR(E31="",F31=""),"",NETWORKDAYS(E31,F31,Einstellungen!$A$12:$A$20))</f>
        <v/>
      </c>
      <c r="H31" s="25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</row>
    <row r="33" customFormat="false" ht="15.75" hidden="false" customHeight="true" outlineLevel="0" collapsed="false">
      <c r="C33" s="26"/>
      <c r="D33" s="27" t="s">
        <v>46</v>
      </c>
      <c r="F33" s="28"/>
      <c r="G33" s="27" t="s">
        <v>47</v>
      </c>
      <c r="I33" s="29"/>
      <c r="J33" s="27" t="s">
        <v>48</v>
      </c>
      <c r="L33" s="30"/>
      <c r="M33" s="27" t="s">
        <v>49</v>
      </c>
    </row>
  </sheetData>
  <mergeCells count="11">
    <mergeCell ref="A1:AI1"/>
    <mergeCell ref="A2:AI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conditionalFormatting sqref="J8:AI31">
    <cfRule type="expression" priority="2" aboveAverage="0" equalAverage="0" bottom="0" percent="0" rank="0" text="" dxfId="0">
      <formula>AND($E8&lt;&gt;"",$E8=$F8,$E8&gt;=($B$4+(COLUMN()-10)*7),$E8&lt;=($B$4+(COLUMN()-10)*7+6))</formula>
    </cfRule>
    <cfRule type="expression" priority="3" aboveAverage="0" equalAverage="0" bottom="0" percent="0" rank="0" text="" dxfId="1">
      <formula>AND($E8&lt;&gt;"",$E8&lt;&gt;$F8,$H8&gt;0,$E8&lt;=($B$4+(COLUMN()-10)*7+6),($E8+$H8*($F8-$E8))&gt;=($B$4+(COLUMN()-10)*7))</formula>
    </cfRule>
    <cfRule type="expression" priority="4" aboveAverage="0" equalAverage="0" bottom="0" percent="0" rank="0" text="" dxfId="2">
      <formula>AND($E8&lt;&gt;"",$E8&lt;&gt;$F8,$E8&lt;=($B$4+(COLUMN()-10)*7+6),$F8&gt;=($B$4+(COLUMN()-10)*7))</formula>
    </cfRule>
    <cfRule type="expression" priority="5" aboveAverage="0" equalAverage="0" bottom="0" percent="0" rank="0" text="" dxfId="3">
      <formula>AND(TODAY()&gt;=($B$4+(COLUMN()-10)*7),TODAY()&lt;=($B$4+(COLUMN()-10)*7+6))</formula>
    </cfRule>
  </conditionalFormatting>
  <conditionalFormatting sqref="I8:I31">
    <cfRule type="expression" priority="6" aboveAverage="0" equalAverage="0" bottom="0" percent="0" rank="0" text="" dxfId="4">
      <formula>$I8="Offen"</formula>
    </cfRule>
    <cfRule type="expression" priority="7" aboveAverage="0" equalAverage="0" bottom="0" percent="0" rank="0" text="" dxfId="5">
      <formula>$I8="In Arbeit"</formula>
    </cfRule>
    <cfRule type="expression" priority="8" aboveAverage="0" equalAverage="0" bottom="0" percent="0" rank="0" text="" dxfId="6">
      <formula>$I8="Abgeschlossen"</formula>
    </cfRule>
    <cfRule type="expression" priority="9" aboveAverage="0" equalAverage="0" bottom="0" percent="0" rank="0" text="" dxfId="7">
      <formula>$I8="Verzögert"</formula>
    </cfRule>
  </conditionalFormatting>
  <dataValidations count="4">
    <dataValidation allowBlank="true" errorStyle="stop" operator="between" showDropDown="false" showErrorMessage="false" showInputMessage="false" sqref="B8:B31" type="list">
      <formula1>Einstellungen!$A$4:$A$8</formula1>
      <formula2>0</formula2>
    </dataValidation>
    <dataValidation allowBlank="true" errorStyle="stop" operator="between" showDropDown="false" showErrorMessage="false" showInputMessage="false" sqref="I8:I31" type="list">
      <formula1>Einstellungen!$C$4:$C$7</formula1>
      <formula2>0</formula2>
    </dataValidation>
    <dataValidation allowBlank="true" errorStyle="stop" operator="between" showDropDown="false" showErrorMessage="false" showInputMessage="false" sqref="D8:D31" type="list">
      <formula1>Einstellungen!$E$4:$E$9</formula1>
      <formula2>0</formula2>
    </dataValidation>
    <dataValidation allowBlank="true" error="Fortschritt als Wert zwischen 0 und 100 % eingeben." errorStyle="stop" errorTitle="Ungültiger Fortschritt" operator="between" showDropDown="false" showErrorMessage="true" showInputMessage="false" sqref="H8:H31" type="decimal">
      <formula1>0</formula1>
      <formula2>1</formula2>
    </dataValidation>
  </dataValidation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C7885"/>
    <pageSetUpPr fitToPage="true"/>
  </sheetPr>
  <dimension ref="A1:F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0"/>
    <col collapsed="false" customWidth="true" hidden="false" outlineLevel="0" max="3" min="3" style="0" width="22"/>
    <col collapsed="false" customWidth="true" hidden="false" outlineLevel="0" max="6" min="4" style="0" width="14"/>
  </cols>
  <sheetData>
    <row r="1" customFormat="false" ht="27.75" hidden="false" customHeight="true" outlineLevel="0" collapsed="false">
      <c r="A1" s="31" t="s">
        <v>50</v>
      </c>
      <c r="B1" s="31"/>
      <c r="C1" s="31"/>
      <c r="D1" s="31"/>
      <c r="E1" s="31"/>
      <c r="F1" s="31"/>
    </row>
    <row r="2" customFormat="false" ht="6" hidden="false" customHeight="true" outlineLevel="0" collapsed="false"/>
    <row r="3" customFormat="false" ht="19.5" hidden="false" customHeight="true" outlineLevel="0" collapsed="false">
      <c r="A3" s="32" t="s">
        <v>51</v>
      </c>
      <c r="B3" s="32"/>
      <c r="C3" s="32" t="s">
        <v>15</v>
      </c>
      <c r="D3" s="32"/>
      <c r="E3" s="32" t="s">
        <v>52</v>
      </c>
      <c r="F3" s="32"/>
    </row>
    <row r="4" customFormat="false" ht="15" hidden="false" customHeight="false" outlineLevel="0" collapsed="false">
      <c r="A4" s="15" t="s">
        <v>16</v>
      </c>
      <c r="C4" s="15" t="s">
        <v>31</v>
      </c>
      <c r="E4" s="15" t="s">
        <v>18</v>
      </c>
    </row>
    <row r="5" customFormat="false" ht="15" hidden="false" customHeight="false" outlineLevel="0" collapsed="false">
      <c r="A5" s="22" t="s">
        <v>23</v>
      </c>
      <c r="C5" s="22" t="s">
        <v>28</v>
      </c>
      <c r="E5" s="22" t="s">
        <v>21</v>
      </c>
    </row>
    <row r="6" customFormat="false" ht="15" hidden="false" customHeight="false" outlineLevel="0" collapsed="false">
      <c r="A6" s="15" t="s">
        <v>32</v>
      </c>
      <c r="C6" s="15" t="s">
        <v>19</v>
      </c>
      <c r="E6" s="15" t="s">
        <v>25</v>
      </c>
    </row>
    <row r="7" customFormat="false" ht="15" hidden="false" customHeight="false" outlineLevel="0" collapsed="false">
      <c r="A7" s="22" t="s">
        <v>39</v>
      </c>
      <c r="C7" s="22" t="s">
        <v>53</v>
      </c>
      <c r="E7" s="22" t="s">
        <v>37</v>
      </c>
    </row>
    <row r="8" customFormat="false" ht="15" hidden="false" customHeight="false" outlineLevel="0" collapsed="false">
      <c r="A8" s="15" t="s">
        <v>43</v>
      </c>
      <c r="E8" s="15" t="s">
        <v>27</v>
      </c>
    </row>
    <row r="9" customFormat="false" ht="15" hidden="false" customHeight="false" outlineLevel="0" collapsed="false">
      <c r="E9" s="22" t="s">
        <v>35</v>
      </c>
    </row>
    <row r="11" customFormat="false" ht="15" hidden="false" customHeight="false" outlineLevel="0" collapsed="false">
      <c r="A11" s="32" t="s">
        <v>54</v>
      </c>
      <c r="B11" s="32"/>
    </row>
    <row r="12" customFormat="false" ht="15" hidden="false" customHeight="false" outlineLevel="0" collapsed="false">
      <c r="A12" s="33" t="n">
        <v>46023</v>
      </c>
      <c r="B12" s="34" t="s">
        <v>55</v>
      </c>
    </row>
    <row r="13" customFormat="false" ht="15" hidden="false" customHeight="false" outlineLevel="0" collapsed="false">
      <c r="A13" s="35" t="n">
        <v>46115</v>
      </c>
      <c r="B13" s="22" t="s">
        <v>56</v>
      </c>
    </row>
    <row r="14" customFormat="false" ht="15" hidden="false" customHeight="false" outlineLevel="0" collapsed="false">
      <c r="A14" s="33" t="n">
        <v>46118</v>
      </c>
      <c r="B14" s="34" t="s">
        <v>57</v>
      </c>
    </row>
    <row r="15" customFormat="false" ht="15" hidden="false" customHeight="false" outlineLevel="0" collapsed="false">
      <c r="A15" s="35" t="n">
        <v>46143</v>
      </c>
      <c r="B15" s="22" t="s">
        <v>58</v>
      </c>
    </row>
    <row r="16" customFormat="false" ht="15" hidden="false" customHeight="false" outlineLevel="0" collapsed="false">
      <c r="A16" s="33" t="n">
        <v>46156</v>
      </c>
      <c r="B16" s="34" t="s">
        <v>59</v>
      </c>
    </row>
    <row r="17" customFormat="false" ht="15" hidden="false" customHeight="false" outlineLevel="0" collapsed="false">
      <c r="A17" s="35" t="n">
        <v>46167</v>
      </c>
      <c r="B17" s="22" t="s">
        <v>60</v>
      </c>
    </row>
    <row r="18" customFormat="false" ht="15" hidden="false" customHeight="false" outlineLevel="0" collapsed="false">
      <c r="A18" s="33" t="n">
        <v>46298</v>
      </c>
      <c r="B18" s="34" t="s">
        <v>61</v>
      </c>
    </row>
    <row r="19" customFormat="false" ht="15" hidden="false" customHeight="false" outlineLevel="0" collapsed="false">
      <c r="A19" s="35" t="n">
        <v>46381</v>
      </c>
      <c r="B19" s="22" t="s">
        <v>62</v>
      </c>
    </row>
    <row r="20" customFormat="false" ht="15" hidden="false" customHeight="false" outlineLevel="0" collapsed="false">
      <c r="A20" s="33" t="n">
        <v>46382</v>
      </c>
      <c r="B20" s="34" t="s">
        <v>63</v>
      </c>
    </row>
    <row r="22" customFormat="false" ht="30" hidden="false" customHeight="true" outlineLevel="0" collapsed="false">
      <c r="A22" s="36" t="s">
        <v>64</v>
      </c>
      <c r="B22" s="36"/>
      <c r="C22" s="36"/>
      <c r="D22" s="36"/>
      <c r="E22" s="36"/>
      <c r="F22" s="36"/>
    </row>
  </sheetData>
  <mergeCells count="6">
    <mergeCell ref="A1:F1"/>
    <mergeCell ref="A3:B3"/>
    <mergeCell ref="C3:D3"/>
    <mergeCell ref="E3:F3"/>
    <mergeCell ref="A11:B11"/>
    <mergeCell ref="A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2026-07-06T05:26:16Z</dcterms:created>
  <dc:creator>openpyxl</dc:creator>
  <dc:description/>
  <dc:language>en-US</dc:language>
  <cp:lastModifiedBy/>
  <dcterms:modified xsi:type="dcterms:W3CDTF">2026-07-06T05:26:16Z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