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9BB6FDE2-F4C4-49FB-95E5-E28423FC1015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Zeitnachweis" sheetId="1" r:id="rId1"/>
    <sheet name="Stammdaten" sheetId="2" r:id="rId2"/>
  </sheets>
  <definedNames>
    <definedName name="Abwesenheitsarten">Stammdaten!$B$48:$B$55</definedName>
    <definedName name="Berichtsjahr">Zeitnachweis!$I$6</definedName>
    <definedName name="Berichtsmonat">Zeitnachweis!$I$5</definedName>
    <definedName name="_xlnm.Print_Area" localSheetId="1">Stammdaten!$A$1:$G$75</definedName>
    <definedName name="_xlnm.Print_Area" localSheetId="0">Zeitnachweis!$A$1:$L$59</definedName>
    <definedName name="Feiertage">Stammdaten!$B$26:$B$45</definedName>
    <definedName name="Soll_Tag">Stammdaten!$C$15:$C$21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2" i="2" l="1"/>
  <c r="H53" i="1"/>
  <c r="H52" i="1"/>
  <c r="H51" i="1"/>
  <c r="H50" i="1"/>
  <c r="H49" i="1"/>
  <c r="H48" i="1"/>
  <c r="H47" i="1"/>
  <c r="I46" i="1"/>
  <c r="H46" i="1"/>
  <c r="H45" i="1"/>
  <c r="D45" i="1"/>
  <c r="J42" i="1"/>
  <c r="B41" i="1"/>
  <c r="N41" i="1" s="1"/>
  <c r="B40" i="1"/>
  <c r="H40" i="1" s="1"/>
  <c r="B39" i="1"/>
  <c r="N39" i="1" s="1"/>
  <c r="C38" i="1"/>
  <c r="B38" i="1"/>
  <c r="N38" i="1" s="1"/>
  <c r="B37" i="1"/>
  <c r="B36" i="1"/>
  <c r="N36" i="1" s="1"/>
  <c r="G35" i="1"/>
  <c r="C35" i="1"/>
  <c r="B35" i="1"/>
  <c r="N35" i="1" s="1"/>
  <c r="C34" i="1"/>
  <c r="B34" i="1"/>
  <c r="B33" i="1"/>
  <c r="N33" i="1" s="1"/>
  <c r="H32" i="1"/>
  <c r="G32" i="1"/>
  <c r="C32" i="1"/>
  <c r="B32" i="1"/>
  <c r="N32" i="1" s="1"/>
  <c r="H31" i="1"/>
  <c r="G31" i="1"/>
  <c r="C31" i="1"/>
  <c r="B31" i="1"/>
  <c r="N31" i="1" s="1"/>
  <c r="G30" i="1"/>
  <c r="C30" i="1"/>
  <c r="B30" i="1"/>
  <c r="H30" i="1" s="1"/>
  <c r="H29" i="1"/>
  <c r="G29" i="1"/>
  <c r="I29" i="1" s="1"/>
  <c r="C29" i="1"/>
  <c r="B29" i="1"/>
  <c r="N29" i="1" s="1"/>
  <c r="H28" i="1"/>
  <c r="G28" i="1"/>
  <c r="I28" i="1" s="1"/>
  <c r="B28" i="1"/>
  <c r="N28" i="1" s="1"/>
  <c r="H27" i="1"/>
  <c r="G27" i="1"/>
  <c r="C27" i="1"/>
  <c r="B27" i="1"/>
  <c r="I27" i="1" s="1"/>
  <c r="H26" i="1"/>
  <c r="G26" i="1"/>
  <c r="L26" i="1" s="1"/>
  <c r="B26" i="1"/>
  <c r="C26" i="1" s="1"/>
  <c r="H25" i="1"/>
  <c r="B25" i="1"/>
  <c r="N25" i="1" s="1"/>
  <c r="B24" i="1"/>
  <c r="N23" i="1"/>
  <c r="H23" i="1"/>
  <c r="B23" i="1"/>
  <c r="G23" i="1" s="1"/>
  <c r="B22" i="1"/>
  <c r="N22" i="1" s="1"/>
  <c r="B21" i="1"/>
  <c r="N21" i="1" s="1"/>
  <c r="N20" i="1"/>
  <c r="B20" i="1"/>
  <c r="H20" i="1" s="1"/>
  <c r="N19" i="1"/>
  <c r="B19" i="1"/>
  <c r="B18" i="1"/>
  <c r="B17" i="1"/>
  <c r="N16" i="1"/>
  <c r="B16" i="1"/>
  <c r="B15" i="1"/>
  <c r="N15" i="1" s="1"/>
  <c r="B14" i="1"/>
  <c r="B13" i="1"/>
  <c r="N13" i="1" s="1"/>
  <c r="B12" i="1"/>
  <c r="N12" i="1" s="1"/>
  <c r="H11" i="1"/>
  <c r="G11" i="1"/>
  <c r="C11" i="1"/>
  <c r="B11" i="1"/>
  <c r="N11" i="1" s="1"/>
  <c r="K8" i="1"/>
  <c r="I8" i="1"/>
  <c r="D49" i="1" s="1"/>
  <c r="C8" i="1"/>
  <c r="K7" i="1"/>
  <c r="I7" i="1"/>
  <c r="C7" i="1"/>
  <c r="J6" i="1"/>
  <c r="C6" i="1"/>
  <c r="J5" i="1"/>
  <c r="C5" i="1"/>
  <c r="L24" i="1" l="1"/>
  <c r="L23" i="1"/>
  <c r="I23" i="1"/>
  <c r="N34" i="1"/>
  <c r="L37" i="1"/>
  <c r="I40" i="1"/>
  <c r="C14" i="1"/>
  <c r="N14" i="1"/>
  <c r="I47" i="1" s="1"/>
  <c r="N37" i="1"/>
  <c r="N40" i="1"/>
  <c r="N26" i="1"/>
  <c r="L29" i="1"/>
  <c r="I32" i="1"/>
  <c r="H35" i="1"/>
  <c r="I35" i="1" s="1"/>
  <c r="G38" i="1"/>
  <c r="I38" i="1" s="1"/>
  <c r="C41" i="1"/>
  <c r="H15" i="1"/>
  <c r="G18" i="1"/>
  <c r="L18" i="1" s="1"/>
  <c r="C21" i="1"/>
  <c r="L12" i="1"/>
  <c r="I15" i="1"/>
  <c r="H18" i="1"/>
  <c r="I18" i="1" s="1"/>
  <c r="G21" i="1"/>
  <c r="L21" i="1" s="1"/>
  <c r="C24" i="1"/>
  <c r="L32" i="1"/>
  <c r="H38" i="1"/>
  <c r="G41" i="1"/>
  <c r="L35" i="1"/>
  <c r="H41" i="1"/>
  <c r="C12" i="1"/>
  <c r="N17" i="1"/>
  <c r="G12" i="1"/>
  <c r="D52" i="1" s="1"/>
  <c r="I26" i="1"/>
  <c r="L38" i="1"/>
  <c r="I41" i="1"/>
  <c r="L41" i="1"/>
  <c r="G15" i="1"/>
  <c r="N24" i="1"/>
  <c r="L27" i="1"/>
  <c r="I30" i="1"/>
  <c r="H33" i="1"/>
  <c r="I33" i="1" s="1"/>
  <c r="G36" i="1"/>
  <c r="I36" i="1" s="1"/>
  <c r="C39" i="1"/>
  <c r="C13" i="1"/>
  <c r="N18" i="1"/>
  <c r="I24" i="1"/>
  <c r="N27" i="1"/>
  <c r="L30" i="1"/>
  <c r="H36" i="1"/>
  <c r="G39" i="1"/>
  <c r="I39" i="1" s="1"/>
  <c r="N30" i="1"/>
  <c r="L33" i="1"/>
  <c r="H39" i="1"/>
  <c r="C15" i="1"/>
  <c r="H12" i="1"/>
  <c r="H42" i="1" s="1"/>
  <c r="D47" i="1" s="1"/>
  <c r="C18" i="1"/>
  <c r="L15" i="1"/>
  <c r="H21" i="1"/>
  <c r="G24" i="1"/>
  <c r="H24" i="1"/>
  <c r="C33" i="1"/>
  <c r="G13" i="1"/>
  <c r="C16" i="1"/>
  <c r="G33" i="1"/>
  <c r="C36" i="1"/>
  <c r="H13" i="1"/>
  <c r="G16" i="1"/>
  <c r="L16" i="1" s="1"/>
  <c r="C19" i="1"/>
  <c r="I13" i="1"/>
  <c r="H16" i="1"/>
  <c r="G19" i="1"/>
  <c r="L19" i="1" s="1"/>
  <c r="C22" i="1"/>
  <c r="L13" i="1"/>
  <c r="I16" i="1"/>
  <c r="H19" i="1"/>
  <c r="G22" i="1"/>
  <c r="C25" i="1"/>
  <c r="H22" i="1"/>
  <c r="G25" i="1"/>
  <c r="C28" i="1"/>
  <c r="G14" i="1"/>
  <c r="L14" i="1" s="1"/>
  <c r="C17" i="1"/>
  <c r="L28" i="1"/>
  <c r="I31" i="1"/>
  <c r="H34" i="1"/>
  <c r="G37" i="1"/>
  <c r="I37" i="1" s="1"/>
  <c r="C40" i="1"/>
  <c r="G34" i="1"/>
  <c r="I34" i="1" s="1"/>
  <c r="C37" i="1"/>
  <c r="I11" i="1"/>
  <c r="H14" i="1"/>
  <c r="G17" i="1"/>
  <c r="I17" i="1" s="1"/>
  <c r="C20" i="1"/>
  <c r="L11" i="1"/>
  <c r="H17" i="1"/>
  <c r="G20" i="1"/>
  <c r="C23" i="1"/>
  <c r="L31" i="1"/>
  <c r="H37" i="1"/>
  <c r="G40" i="1"/>
  <c r="L40" i="1" s="1"/>
  <c r="I48" i="1" l="1"/>
  <c r="K47" i="1"/>
  <c r="J47" i="1"/>
  <c r="L47" i="1" s="1"/>
  <c r="L22" i="1"/>
  <c r="I22" i="1"/>
  <c r="L17" i="1"/>
  <c r="K46" i="1"/>
  <c r="I12" i="1"/>
  <c r="D51" i="1"/>
  <c r="L39" i="1"/>
  <c r="L36" i="1"/>
  <c r="D53" i="1" s="1"/>
  <c r="L20" i="1"/>
  <c r="I20" i="1"/>
  <c r="L34" i="1"/>
  <c r="L25" i="1"/>
  <c r="I25" i="1"/>
  <c r="I21" i="1"/>
  <c r="I14" i="1"/>
  <c r="I42" i="1" s="1"/>
  <c r="G42" i="1"/>
  <c r="D46" i="1" s="1"/>
  <c r="J46" i="1"/>
  <c r="I19" i="1"/>
  <c r="D48" i="1" l="1"/>
  <c r="D50" i="1"/>
  <c r="L46" i="1"/>
  <c r="I49" i="1"/>
  <c r="K48" i="1"/>
  <c r="J48" i="1"/>
  <c r="L48" i="1" l="1"/>
  <c r="K49" i="1"/>
  <c r="J49" i="1"/>
  <c r="I50" i="1"/>
  <c r="I51" i="1" l="1"/>
  <c r="K50" i="1"/>
  <c r="J50" i="1"/>
  <c r="L50" i="1" s="1"/>
  <c r="L49" i="1"/>
  <c r="L51" i="1" l="1"/>
  <c r="L52" i="1" s="1"/>
  <c r="K51" i="1"/>
  <c r="J51" i="1"/>
  <c r="J52" i="1" s="1"/>
  <c r="K52" i="1"/>
</calcChain>
</file>

<file path=xl/sharedStrings.xml><?xml version="1.0" encoding="utf-8"?>
<sst xmlns="http://schemas.openxmlformats.org/spreadsheetml/2006/main" count="179" uniqueCount="156">
  <si>
    <t>ZEITNACHWEIS</t>
  </si>
  <si>
    <t>Monatliche Dokumentation der Arbeitszeit  ·  Beginn, Ende, Pausen, Abwesenheiten und Stundensaldo</t>
  </si>
  <si>
    <t>MITARBEITER/IN</t>
  </si>
  <si>
    <t>ABRECHNUNGSZEITRAUM</t>
  </si>
  <si>
    <t>Name</t>
  </si>
  <si>
    <t>Monat (1–12)</t>
  </si>
  <si>
    <t>Personalnummer</t>
  </si>
  <si>
    <t>Jahr</t>
  </si>
  <si>
    <t>Abteilung / Funktion</t>
  </si>
  <si>
    <t>Wochenstunden (Soll)</t>
  </si>
  <si>
    <t>Modell</t>
  </si>
  <si>
    <t>Unternehmen / Standort</t>
  </si>
  <si>
    <t>Übertrag Vormonat</t>
  </si>
  <si>
    <t>Vorgesetzte/r</t>
  </si>
  <si>
    <t>Tag</t>
  </si>
  <si>
    <t>Datum</t>
  </si>
  <si>
    <t>WT</t>
  </si>
  <si>
    <t>Beginn</t>
  </si>
  <si>
    <t>Ende</t>
  </si>
  <si>
    <t>Pause
(Min.)</t>
  </si>
  <si>
    <t>Ist-Std.</t>
  </si>
  <si>
    <t>Soll-Std.</t>
  </si>
  <si>
    <t>Saldo</t>
  </si>
  <si>
    <t>Abwesenheit</t>
  </si>
  <si>
    <t>Bemerkung / Tätigkeit</t>
  </si>
  <si>
    <t>Prüfung</t>
  </si>
  <si>
    <t>Feiertag</t>
  </si>
  <si>
    <t>Tag der Arbeit</t>
  </si>
  <si>
    <t>Auftragsbearbeitung</t>
  </si>
  <si>
    <t>Teambesprechung, Monatsabschluss</t>
  </si>
  <si>
    <t>Projektübergabe</t>
  </si>
  <si>
    <t>Krankheit</t>
  </si>
  <si>
    <t>Bescheinigung liegt vor</t>
  </si>
  <si>
    <t>Christi Himmelfahrt</t>
  </si>
  <si>
    <t>Urlaub</t>
  </si>
  <si>
    <t>Brückentag</t>
  </si>
  <si>
    <t>Terminarbeit – Ausgleich vereinbart</t>
  </si>
  <si>
    <t>Pfingstmontag</t>
  </si>
  <si>
    <t>Fortbildung</t>
  </si>
  <si>
    <t>Unterweisung Arbeitssicherheit</t>
  </si>
  <si>
    <t>MONATSSUMME</t>
  </si>
  <si>
    <t>MONATSAUSWERTUNG</t>
  </si>
  <si>
    <t>ABWESENHEITEN &amp; URLAUB</t>
  </si>
  <si>
    <t>WOCHENÜBERSICHT</t>
  </si>
  <si>
    <t>Erfasste Arbeitstage</t>
  </si>
  <si>
    <t>Urlaubstage im Monat</t>
  </si>
  <si>
    <t>KW</t>
  </si>
  <si>
    <t>Ist</t>
  </si>
  <si>
    <t>Soll</t>
  </si>
  <si>
    <t>Ist-Stunden gesamt</t>
  </si>
  <si>
    <t>Krankheitstage</t>
  </si>
  <si>
    <t>Soll-Stunden gesamt</t>
  </si>
  <si>
    <t>Feiertage</t>
  </si>
  <si>
    <t>Saldo laufender Monat</t>
  </si>
  <si>
    <t>Fortbildung / Dienstreise</t>
  </si>
  <si>
    <t>Übertrag aus Vormonat</t>
  </si>
  <si>
    <t>Freizeitausgleich</t>
  </si>
  <si>
    <t>Stundensaldo kumuliert</t>
  </si>
  <si>
    <t>Sonstige Abwesenheit</t>
  </si>
  <si>
    <t>Ø tägliche Arbeitszeit</t>
  </si>
  <si>
    <t>Urlaubsanspruch (Jahr)</t>
  </si>
  <si>
    <t>Längster Arbeitstag</t>
  </si>
  <si>
    <t>Urlaub bis Vormonat</t>
  </si>
  <si>
    <t>Σ</t>
  </si>
  <si>
    <t>Prüfvermerke (ArbZG)</t>
  </si>
  <si>
    <t>Resturlaub</t>
  </si>
  <si>
    <t>Kalenderwochen nach ISO 8601 · Werte aus der Tagestabelle</t>
  </si>
  <si>
    <t>Hiermit wird die Richtigkeit und Vollständigkeit der vorstehenden Arbeitszeitaufzeichnungen bestätigt.</t>
  </si>
  <si>
    <t>Ort, Datum</t>
  </si>
  <si>
    <t>Unterschrift Mitarbeiter/in</t>
  </si>
  <si>
    <t>Unterschrift Vorgesetzte/r</t>
  </si>
  <si>
    <t>Cremefarbene Felder = Eingabe  ·  weiße Felder berechnen sich automatisch  ·  Wochenenden und Feiertage sind farbig hinterlegt  ·  Spalte „Prüfung“ meldet Abweichungen von Höchstarbeitszeit und Mindestpause  ·  Details siehe Blatt „Stammdaten“.</t>
  </si>
  <si>
    <t>STAMMDATEN · EINSTELLUNGEN · ANLEITUNG</t>
  </si>
  <si>
    <t>Alle hier gepflegten Angaben steuern das Tabellenblatt „Zeitnachweis“ automatisch.</t>
  </si>
  <si>
    <t>1 · UNTERNEHMEN UND MITARBEITER/IN</t>
  </si>
  <si>
    <t>Unternehmen</t>
  </si>
  <si>
    <t>Muster Technik &amp; Service GmbH</t>
  </si>
  <si>
    <t>Mitarbeiter/in</t>
  </si>
  <si>
    <t>A. Berger</t>
  </si>
  <si>
    <t>Straße / Nr.</t>
  </si>
  <si>
    <t>Ahornallee 27</t>
  </si>
  <si>
    <t>MA-10427</t>
  </si>
  <si>
    <t>PLZ / Ort</t>
  </si>
  <si>
    <t>38100 Musterstadt</t>
  </si>
  <si>
    <t>Abteilung</t>
  </si>
  <si>
    <t>Auftragsabwicklung</t>
  </si>
  <si>
    <t>Betriebsstätte / Standort</t>
  </si>
  <si>
    <t>Werk Nord</t>
  </si>
  <si>
    <t>Funktion / Position</t>
  </si>
  <si>
    <t>Sachbearbeitung</t>
  </si>
  <si>
    <t>Ansprechpartner Personal</t>
  </si>
  <si>
    <t>Personalbüro, Durchwahl -240</t>
  </si>
  <si>
    <t>T. Krämer</t>
  </si>
  <si>
    <t>Eintrittsdatum</t>
  </si>
  <si>
    <t>Arbeitszeitmodell</t>
  </si>
  <si>
    <t>Gleitzeit, 38 Std./Woche</t>
  </si>
  <si>
    <t>2 · ARBEITSZEITMODELL UND ANSPRÜCHE</t>
  </si>
  <si>
    <t>Wochentag</t>
  </si>
  <si>
    <t>Sollstunden je Tag</t>
  </si>
  <si>
    <t>Montag</t>
  </si>
  <si>
    <t>Urlaubsanspruch (Tage / Jahr)</t>
  </si>
  <si>
    <t>Dienstag</t>
  </si>
  <si>
    <t>Urlaub genommen bis Vormonat (Tage)</t>
  </si>
  <si>
    <t>Mittwoch</t>
  </si>
  <si>
    <t>Übertrag Stundensaldo aus Vormonat</t>
  </si>
  <si>
    <t>Donnerstag</t>
  </si>
  <si>
    <t>Kernarbeitszeit (Hinweis)</t>
  </si>
  <si>
    <t>09:00 – 15:00 Uhr</t>
  </si>
  <si>
    <t>Freitag</t>
  </si>
  <si>
    <t>Samstag</t>
  </si>
  <si>
    <t>Sonntag</t>
  </si>
  <si>
    <t>Wochenarbeitszeit gesamt</t>
  </si>
  <si>
    <t>3 · FEIERTAGE 2026</t>
  </si>
  <si>
    <t>Bezeichnung</t>
  </si>
  <si>
    <t>Geltung</t>
  </si>
  <si>
    <t>Neujahr</t>
  </si>
  <si>
    <t>bundesweit</t>
  </si>
  <si>
    <t>Karfreitag</t>
  </si>
  <si>
    <t>Ostermontag</t>
  </si>
  <si>
    <t>Tag der Deutschen Einheit</t>
  </si>
  <si>
    <t>1. Weihnachtstag</t>
  </si>
  <si>
    <t>2. Weihnachtstag</t>
  </si>
  <si>
    <t>regionalen Feiertag hier ergänzen</t>
  </si>
  <si>
    <t>4 · AUSWAHLLISTE ABWESENHEITSARTEN</t>
  </si>
  <si>
    <t>Urlaub, Krankheit und Sonderurlaub werden automatisch mit den Sollstunden gutgeschrieben (Saldo 0,00).</t>
  </si>
  <si>
    <t>„Freizeitausgleich“ und „Unbezahlt frei“ ergeben ein Minus in Höhe der Sollstunden. Bei „Fortbildung“ und „Dienstreise“ werden die eingetragenen Uhrzeiten gewertet.</t>
  </si>
  <si>
    <t>Dienstreise</t>
  </si>
  <si>
    <t>Sonderurlaub</t>
  </si>
  <si>
    <t>Unbezahlt frei</t>
  </si>
  <si>
    <t>5 · ANLEITUNG IN SECHS SCHRITTEN</t>
  </si>
  <si>
    <t>Schritt 1</t>
  </si>
  <si>
    <t>Stammdaten oben ausfüllen: Unternehmen, Mitarbeiter/in, Sollstunden je Wochentag, Urlaubsanspruch und Übertrag aus dem Vormonat.</t>
  </si>
  <si>
    <t>Schritt 2</t>
  </si>
  <si>
    <t>Feiertagsliste prüfen und um die Feiertage des eigenen Bundeslandes ergänzen. Erfasste Feiertage setzen die Sollstunden des Tages automatisch auf 0,00.</t>
  </si>
  <si>
    <t>Schritt 3</t>
  </si>
  <si>
    <t>Im Blatt „Zeitnachweis“ Monat (1–12) und Jahr eintragen. Datum, Wochentag, Kalenderwoche und Sollstunden werden daraufhin neu berechnet.</t>
  </si>
  <si>
    <t>Schritt 4</t>
  </si>
  <si>
    <t>Täglich Beginn, Ende und Pause in Minuten eintragen. Die Ist-Stunden und der Tagessaldo berechnen sich selbst; Nachtschichten über Mitternacht werden korrekt erfasst.</t>
  </si>
  <si>
    <t>Schritt 5</t>
  </si>
  <si>
    <t>Abwesenheiten über die Auswahlliste zuordnen und bei Bedarf eine Bemerkung ergänzen. Die Spalte „Prüfung“ meldet Abweichungen von den Vorgaben des Arbeitszeitgesetzes.</t>
  </si>
  <si>
    <t>Schritt 6</t>
  </si>
  <si>
    <t>Am Monatsende Auswertung kontrollieren, Blatt ausdrucken, unterschreiben lassen und den kumulierten Saldo als Übertrag in den Folgemonat übernehmen.</t>
  </si>
  <si>
    <t>6 · LEGENDE UND RECHTLICHE HINWEISE</t>
  </si>
  <si>
    <t>Cremefarbene Felder</t>
  </si>
  <si>
    <t>Eingabefelder – hier tragen Sie Ihre Werte ein.</t>
  </si>
  <si>
    <t>Weiße Felder</t>
  </si>
  <si>
    <t>Berechnete Felder – bitte nicht überschreiben.</t>
  </si>
  <si>
    <t>Sandfarbene Zeilen</t>
  </si>
  <si>
    <t>Wochenende (Samstag/Sonntag) ohne Sollstunden.</t>
  </si>
  <si>
    <t>Grün hinterlegte Zeilen</t>
  </si>
  <si>
    <t>Feiertag laut Liste – Sollstunden automatisch 0,00.</t>
  </si>
  <si>
    <t>Prüfung „OK“</t>
  </si>
  <si>
    <t>Tag entspricht den erfassten Vorgaben.</t>
  </si>
  <si>
    <t>Prüfung mit Warnzeichen</t>
  </si>
  <si>
    <t>Werktägliche Arbeitszeit über 10 Stunden oder Pause zu kurz (30 Min. ab 6 Std., 45 Min. ab 9 Std. Arbeitszeit).</t>
  </si>
  <si>
    <t>Hinweis: Diese Vorlage dient der betrieblichen Dokumentation der Arbeitszeit. Aufzeichnungen sind mindestens zwei Jahre aufzubewahren. Die Vorlage ersetzt keine arbeitsrechtliche Beratung; maßgeblich sind Arbeitsvertrag, Betriebsvereinbarung und Tarifvertrag.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</si>
</sst>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&quot; Std.&quot;"/>
    <numFmt numFmtId="165" formatCode="\+0.00;\-0.00;0.00"/>
    <numFmt numFmtId="166" formatCode="dd\.mm\.yyyy"/>
    <numFmt numFmtId="167" formatCode="hh:mm"/>
    <numFmt numFmtId="168" formatCode="0;;;"/>
    <numFmt numFmtId="169" formatCode="0.00;;;"/>
    <numFmt numFmtId="170" formatCode="0&quot; Tage&quot;"/>
    <numFmt numFmtId="171" formatCode="0.0&quot; Tage&quot;"/>
    <numFmt numFmtId="172" formatCode="\+0.00&quot; Std.&quot;;\-0.00&quot; Std.&quot;;0.00&quot; Std.&quot;"/>
  </numFmts>
  <fonts count="24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"/>
      <color rgb="FFFFFFFF"/>
      <name val="Calibri"/>
      <charset val="1"/>
    </font>
    <font>
      <b/>
      <sz val="10"/>
      <color rgb="FFFFFFFF"/>
      <name val="Calibri"/>
      <charset val="1"/>
    </font>
    <font>
      <b/>
      <sz val="9.5"/>
      <color rgb="FF3A2E2A"/>
      <name val="Calibri"/>
      <charset val="1"/>
    </font>
    <font>
      <b/>
      <sz val="10"/>
      <color rgb="FF3A2E2A"/>
      <name val="Calibri"/>
      <charset val="1"/>
    </font>
    <font>
      <b/>
      <sz val="10"/>
      <color rgb="FF1F3864"/>
      <name val="Calibri"/>
      <charset val="1"/>
    </font>
    <font>
      <b/>
      <sz val="13"/>
      <color rgb="FF4E6B4A"/>
      <name val="Calibri"/>
      <charset val="1"/>
    </font>
    <font>
      <sz val="9.5"/>
      <color rgb="FF3A2E2A"/>
      <name val="Calibri"/>
      <charset val="1"/>
    </font>
    <font>
      <b/>
      <sz val="9.5"/>
      <color rgb="FFFFFFFF"/>
      <name val="Calibri"/>
      <charset val="1"/>
    </font>
    <font>
      <sz val="9.5"/>
      <color rgb="FF1F3864"/>
      <name val="Calibri"/>
      <charset val="1"/>
    </font>
    <font>
      <sz val="9"/>
      <color rgb="FF8A8078"/>
      <name val="Calibri"/>
      <charset val="1"/>
    </font>
    <font>
      <i/>
      <sz val="8.5"/>
      <color rgb="FF8A8078"/>
      <name val="Calibri"/>
      <charset val="1"/>
    </font>
    <font>
      <i/>
      <sz val="9"/>
      <color rgb="FF6B564C"/>
      <name val="Calibri"/>
      <charset val="1"/>
    </font>
    <font>
      <sz val="8.5"/>
      <color rgb="FF8A8078"/>
      <name val="Calibri"/>
      <charset val="1"/>
    </font>
    <font>
      <i/>
      <sz val="8.5"/>
      <color rgb="FFFFFFFF"/>
      <name val="Calibri"/>
      <charset val="1"/>
    </font>
    <font>
      <b/>
      <sz val="15"/>
      <color rgb="FFFFFFFF"/>
      <name val="Calibri"/>
      <charset val="1"/>
    </font>
    <font>
      <i/>
      <sz val="9.5"/>
      <color rgb="FFFFFFFF"/>
      <name val="Calibri"/>
      <charset val="1"/>
    </font>
    <font>
      <b/>
      <sz val="10.5"/>
      <color rgb="FFFFFFFF"/>
      <name val="Calibri"/>
      <charset val="1"/>
    </font>
    <font>
      <sz val="10"/>
      <color rgb="FF1F3864"/>
      <name val="Calibri"/>
      <charset val="1"/>
    </font>
    <font>
      <sz val="10"/>
      <color rgb="FF3A2E2A"/>
      <name val="Calibri"/>
      <charset val="1"/>
    </font>
    <font>
      <i/>
      <sz val="9.5"/>
      <color rgb="FF8A8078"/>
      <name val="Calibri"/>
      <charset val="1"/>
    </font>
    <font>
      <i/>
      <sz val="9.5"/>
      <color rgb="FF6B564C"/>
      <name val="Calibri"/>
      <charset val="1"/>
    </font>
    <font>
      <b/>
      <sz val="10"/>
      <color rgb="FF4E6B4A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3A2E2A"/>
        <bgColor rgb="FF333300"/>
      </patternFill>
    </fill>
    <fill>
      <patternFill patternType="solid">
        <fgColor rgb="FF4E6B4A"/>
        <bgColor rgb="FF3F6B3A"/>
      </patternFill>
    </fill>
    <fill>
      <patternFill patternType="solid">
        <fgColor rgb="FF6B564C"/>
        <bgColor rgb="FF4E6B4A"/>
      </patternFill>
    </fill>
    <fill>
      <patternFill patternType="solid">
        <fgColor rgb="FFEFE6D9"/>
        <bgColor rgb="FFEDE6DC"/>
      </patternFill>
    </fill>
    <fill>
      <patternFill patternType="solid">
        <fgColor rgb="FFFCF3E0"/>
        <bgColor rgb="FFF9F5EF"/>
      </patternFill>
    </fill>
    <fill>
      <patternFill patternType="solid">
        <fgColor rgb="FFF9F5EF"/>
        <bgColor rgb="FFFCF3E0"/>
      </patternFill>
    </fill>
  </fills>
  <borders count="5">
    <border>
      <left/>
      <right/>
      <top/>
      <bottom/>
      <diagonal/>
    </border>
    <border>
      <left style="thin">
        <color rgb="FFC9BFB2"/>
      </left>
      <right style="thin">
        <color rgb="FFC9BFB2"/>
      </right>
      <top style="thin">
        <color rgb="FFC9BFB2"/>
      </top>
      <bottom style="thin">
        <color rgb="FFC9BFB2"/>
      </bottom>
      <diagonal/>
    </border>
    <border>
      <left style="thin">
        <color rgb="FF3A2E2A"/>
      </left>
      <right style="thin">
        <color rgb="FF3A2E2A"/>
      </right>
      <top style="medium">
        <color rgb="FF3A2E2A"/>
      </top>
      <bottom style="medium">
        <color rgb="FF3A2E2A"/>
      </bottom>
      <diagonal/>
    </border>
    <border>
      <left/>
      <right/>
      <top/>
      <bottom style="thin">
        <color rgb="FF3A2E2A"/>
      </bottom>
      <diagonal/>
    </border>
    <border>
      <left style="medium">
        <color rgb="FF3A2E2A"/>
      </left>
      <right style="medium">
        <color rgb="FF3A2E2A"/>
      </right>
      <top style="medium">
        <color rgb="FF3A2E2A"/>
      </top>
      <bottom style="medium">
        <color rgb="FF3A2E2A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4" fillId="0" borderId="0" xfId="0" applyFont="1" applyAlignment="1">
      <alignment horizontal="left" vertical="top" indent="1"/>
    </xf>
    <xf numFmtId="0" fontId="0" fillId="0" borderId="3" xfId="0" applyBorder="1"/>
    <xf numFmtId="0" fontId="13" fillId="0" borderId="0" xfId="0" applyFont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inden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1" fontId="6" fillId="6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indent="1"/>
    </xf>
    <xf numFmtId="166" fontId="8" fillId="0" borderId="1" xfId="0" applyNumberFormat="1" applyFont="1" applyBorder="1" applyAlignment="1">
      <alignment horizontal="center" vertical="center"/>
    </xf>
    <xf numFmtId="167" fontId="10" fillId="6" borderId="1" xfId="0" applyNumberFormat="1" applyFont="1" applyFill="1" applyBorder="1" applyAlignment="1">
      <alignment horizontal="center" vertical="center"/>
    </xf>
    <xf numFmtId="168" fontId="10" fillId="6" borderId="1" xfId="0" applyNumberFormat="1" applyFont="1" applyFill="1" applyBorder="1" applyAlignment="1">
      <alignment horizontal="center" vertical="center"/>
    </xf>
    <xf numFmtId="169" fontId="8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 indent="1"/>
    </xf>
    <xf numFmtId="0" fontId="11" fillId="0" borderId="1" xfId="0" applyFont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70" fontId="5" fillId="0" borderId="1" xfId="0" applyNumberFormat="1" applyFont="1" applyBorder="1" applyAlignment="1">
      <alignment horizontal="center" vertical="center"/>
    </xf>
    <xf numFmtId="171" fontId="5" fillId="0" borderId="1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72" fontId="5" fillId="0" borderId="1" xfId="0" applyNumberFormat="1" applyFont="1" applyBorder="1" applyAlignment="1">
      <alignment horizontal="center" vertical="center"/>
    </xf>
    <xf numFmtId="172" fontId="5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1" fontId="5" fillId="5" borderId="1" xfId="0" applyNumberFormat="1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left" vertical="center" indent="1"/>
    </xf>
    <xf numFmtId="166" fontId="19" fillId="6" borderId="1" xfId="0" applyNumberFormat="1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indent="1"/>
    </xf>
    <xf numFmtId="164" fontId="19" fillId="6" borderId="1" xfId="0" applyNumberFormat="1" applyFont="1" applyFill="1" applyBorder="1" applyAlignment="1">
      <alignment horizontal="center" vertical="center"/>
    </xf>
    <xf numFmtId="170" fontId="19" fillId="6" borderId="1" xfId="0" applyNumberFormat="1" applyFont="1" applyFill="1" applyBorder="1" applyAlignment="1">
      <alignment horizontal="left" vertical="center" indent="1"/>
    </xf>
    <xf numFmtId="172" fontId="19" fillId="6" borderId="1" xfId="0" applyNumberFormat="1" applyFont="1" applyFill="1" applyBorder="1" applyAlignment="1">
      <alignment horizontal="left" vertical="center" indent="1"/>
    </xf>
    <xf numFmtId="0" fontId="20" fillId="5" borderId="1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164" fontId="3" fillId="2" borderId="4" xfId="0" applyNumberFormat="1" applyFont="1" applyFill="1" applyBorder="1" applyAlignment="1">
      <alignment horizontal="center" vertical="center"/>
    </xf>
    <xf numFmtId="166" fontId="19" fillId="6" borderId="1" xfId="0" applyNumberFormat="1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left" vertical="center" indent="1"/>
    </xf>
    <xf numFmtId="0" fontId="23" fillId="0" borderId="1" xfId="0" applyFont="1" applyBorder="1" applyAlignment="1">
      <alignment horizontal="left" vertical="top" indent="1"/>
    </xf>
    <xf numFmtId="0" fontId="15" fillId="4" borderId="0" xfId="0" applyFont="1" applyFill="1" applyAlignment="1">
      <alignment horizontal="left" vertical="center" indent="1"/>
    </xf>
    <xf numFmtId="0" fontId="16" fillId="2" borderId="0" xfId="0" applyFont="1" applyFill="1" applyAlignment="1">
      <alignment horizontal="left" vertical="center" indent="1"/>
    </xf>
    <xf numFmtId="0" fontId="17" fillId="4" borderId="0" xfId="0" applyFont="1" applyFill="1" applyAlignment="1">
      <alignment horizontal="left" vertical="center" indent="1"/>
    </xf>
    <xf numFmtId="0" fontId="18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left" vertical="center" indent="1"/>
    </xf>
    <xf numFmtId="0" fontId="21" fillId="6" borderId="1" xfId="0" applyFont="1" applyFill="1" applyBorder="1" applyAlignment="1">
      <alignment horizontal="left" vertical="center" indent="1"/>
    </xf>
    <xf numFmtId="0" fontId="22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</cellXfs>
  <cellStyles count="1">
    <cellStyle name="Standard" xfId="0" builtinId="0"/>
  </cellStyles>
  <dxfs count="11">
    <dxf>
      <font>
        <b/>
        <sz val="9"/>
        <color rgb="FF3F6B3A"/>
        <name val="Calibri"/>
        <charset val="1"/>
      </font>
    </dxf>
    <dxf>
      <font>
        <b/>
        <sz val="9"/>
        <color rgb="FFA83A2B"/>
        <name val="Calibri"/>
        <charset val="1"/>
      </font>
    </dxf>
    <dxf>
      <font>
        <sz val="9"/>
        <color rgb="FF3F6B3A"/>
        <name val="Calibri"/>
        <charset val="1"/>
      </font>
    </dxf>
    <dxf>
      <font>
        <b/>
        <sz val="9"/>
        <color rgb="FFA83A2B"/>
        <name val="Calibri"/>
        <charset val="1"/>
      </font>
      <fill>
        <patternFill>
          <bgColor rgb="FFF7E3E0"/>
        </patternFill>
      </fill>
    </dxf>
    <dxf>
      <font>
        <b/>
        <sz val="9"/>
        <color rgb="FFA83A2B"/>
        <name val="Calibri"/>
        <charset val="1"/>
      </font>
    </dxf>
    <dxf>
      <font>
        <b/>
        <sz val="9"/>
        <color rgb="FF3F6B3A"/>
        <name val="Calibri"/>
        <charset val="1"/>
      </font>
    </dxf>
    <dxf>
      <font>
        <b/>
        <sz val="10"/>
        <color rgb="FFA83A2B"/>
        <name val="Calibri"/>
        <charset val="1"/>
      </font>
      <fill>
        <patternFill>
          <bgColor rgb="FFF7E3E0"/>
        </patternFill>
      </fill>
    </dxf>
    <dxf>
      <font>
        <b/>
        <sz val="10"/>
        <color rgb="FF3F6B3A"/>
        <name val="Calibri"/>
        <charset val="1"/>
      </font>
    </dxf>
    <dxf>
      <font>
        <b/>
        <sz val="10"/>
        <color rgb="FFA83A2B"/>
        <name val="Calibri"/>
        <charset val="1"/>
      </font>
    </dxf>
    <dxf>
      <fill>
        <patternFill>
          <bgColor rgb="FFEDE6DC"/>
        </patternFill>
      </fill>
    </dxf>
    <dxf>
      <fill>
        <patternFill>
          <bgColor rgb="FFE3EBD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4E6B4A"/>
      <rgbColor rgb="FF800080"/>
      <rgbColor rgb="FF008080"/>
      <rgbColor rgb="FFC9BFB2"/>
      <rgbColor rgb="FF8A8078"/>
      <rgbColor rgb="FF7C9A76"/>
      <rgbColor rgb="FF993366"/>
      <rgbColor rgb="FFFCF3E0"/>
      <rgbColor rgb="FFF9F5E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6DC"/>
      <rgbColor rgb="FFE3EBDF"/>
      <rgbColor rgb="FFEFE6D9"/>
      <rgbColor rgb="FF99CCFF"/>
      <rgbColor rgb="FFFF99CC"/>
      <rgbColor rgb="FFCC99FF"/>
      <rgbColor rgb="FFF7E3E0"/>
      <rgbColor rgb="FF3366FF"/>
      <rgbColor rgb="FF33CCCC"/>
      <rgbColor rgb="FF99CC00"/>
      <rgbColor rgb="FFFFCC00"/>
      <rgbColor rgb="FFFF9900"/>
      <rgbColor rgb="FFFF6600"/>
      <rgbColor rgb="FF6B564C"/>
      <rgbColor rgb="FF878787"/>
      <rgbColor rgb="FF1F3864"/>
      <rgbColor rgb="FF3F6B3A"/>
      <rgbColor rgb="FF003300"/>
      <rgbColor rgb="FF333300"/>
      <rgbColor rgb="FFA83A2B"/>
      <rgbColor rgb="FF993366"/>
      <rgbColor rgb="FF333399"/>
      <rgbColor rgb="FF3A2E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Ist- und Sollstunden je Kalenderwoche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Zeitnachweis!$J$45</c:f>
              <c:strCache>
                <c:ptCount val="1"/>
                <c:pt idx="0">
                  <c:v>Ist</c:v>
                </c:pt>
              </c:strCache>
            </c:strRef>
          </c:tx>
          <c:spPr>
            <a:solidFill>
              <a:srgbClr val="7C9A7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Zeitnachweis!$I$46:$I$51</c:f>
              <c:strCache>
                <c:ptCount val="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</c:strCache>
            </c:strRef>
          </c:cat>
          <c:val>
            <c:numRef>
              <c:f>Zeitnachweis!$J$46:$J$51</c:f>
              <c:numCache>
                <c:formatCode>0.00</c:formatCode>
                <c:ptCount val="6"/>
                <c:pt idx="0">
                  <c:v>0</c:v>
                </c:pt>
                <c:pt idx="1">
                  <c:v>38.500000000000014</c:v>
                </c:pt>
                <c:pt idx="2">
                  <c:v>30.750000000000014</c:v>
                </c:pt>
                <c:pt idx="3">
                  <c:v>38.500000000000057</c:v>
                </c:pt>
                <c:pt idx="4">
                  <c:v>28.5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C7E-9D9E-2EBF938D0B32}"/>
            </c:ext>
          </c:extLst>
        </c:ser>
        <c:ser>
          <c:idx val="1"/>
          <c:order val="1"/>
          <c:tx>
            <c:strRef>
              <c:f>Zeitnachweis!$K$45</c:f>
              <c:strCache>
                <c:ptCount val="1"/>
                <c:pt idx="0">
                  <c:v>Soll</c:v>
                </c:pt>
              </c:strCache>
            </c:strRef>
          </c:tx>
          <c:spPr>
            <a:solidFill>
              <a:srgbClr val="6B564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Zeitnachweis!$I$46:$I$51</c:f>
              <c:strCache>
                <c:ptCount val="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</c:strCache>
            </c:strRef>
          </c:cat>
          <c:val>
            <c:numRef>
              <c:f>Zeitnachweis!$K$46:$K$51</c:f>
              <c:numCache>
                <c:formatCode>0.00</c:formatCode>
                <c:ptCount val="6"/>
                <c:pt idx="0">
                  <c:v>0</c:v>
                </c:pt>
                <c:pt idx="1">
                  <c:v>38</c:v>
                </c:pt>
                <c:pt idx="2">
                  <c:v>30</c:v>
                </c:pt>
                <c:pt idx="3">
                  <c:v>38</c:v>
                </c:pt>
                <c:pt idx="4">
                  <c:v>30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C7E-9D9E-2EBF938D0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61301939"/>
        <c:axId val="30483970"/>
      </c:barChart>
      <c:catAx>
        <c:axId val="613019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0483970"/>
        <c:crosses val="autoZero"/>
        <c:auto val="1"/>
        <c:lblAlgn val="ctr"/>
        <c:lblOffset val="100"/>
        <c:noMultiLvlLbl val="0"/>
      </c:catAx>
      <c:valAx>
        <c:axId val="3048397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Stunden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130193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</xdr:row>
      <xdr:rowOff>0</xdr:rowOff>
    </xdr:from>
    <xdr:to>
      <xdr:col>22</xdr:col>
      <xdr:colOff>399240</xdr:colOff>
      <xdr:row>15</xdr:row>
      <xdr:rowOff>148320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9"/>
  <sheetViews>
    <sheetView showGridLines="0" tabSelected="1" zoomScaleNormal="100" workbookViewId="0">
      <pane ySplit="10" topLeftCell="A11" activePane="bottomLeft" state="frozen"/>
      <selection pane="bottomLeft" activeCell="T23" sqref="T23"/>
    </sheetView>
  </sheetViews>
  <sheetFormatPr baseColWidth="10" defaultColWidth="8.7109375" defaultRowHeight="15" x14ac:dyDescent="0.25"/>
  <cols>
    <col min="1" max="1" width="4.28515625" bestFit="1" customWidth="1"/>
    <col min="2" max="2" width="9.85546875" bestFit="1" customWidth="1"/>
    <col min="3" max="3" width="3.5703125" bestFit="1" customWidth="1"/>
    <col min="4" max="4" width="9.85546875" bestFit="1" customWidth="1"/>
    <col min="5" max="5" width="5.42578125" bestFit="1" customWidth="1"/>
    <col min="6" max="6" width="5.5703125" bestFit="1" customWidth="1"/>
    <col min="7" max="7" width="6.42578125" bestFit="1" customWidth="1"/>
    <col min="8" max="8" width="8.42578125" bestFit="1" customWidth="1"/>
    <col min="9" max="9" width="8.85546875" bestFit="1" customWidth="1"/>
    <col min="10" max="10" width="13.42578125" bestFit="1" customWidth="1"/>
    <col min="11" max="11" width="31.85546875" bestFit="1" customWidth="1"/>
    <col min="12" max="12" width="10.42578125" bestFit="1" customWidth="1"/>
    <col min="13" max="13" width="2" customWidth="1"/>
    <col min="14" max="14" width="0.42578125" customWidth="1"/>
  </cols>
  <sheetData>
    <row r="1" spans="1:14" ht="36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 ht="18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ht="6.75" customHeight="1" x14ac:dyDescent="0.25"/>
    <row r="4" spans="1:14" ht="18.75" customHeight="1" x14ac:dyDescent="0.25">
      <c r="A4" s="12" t="s">
        <v>2</v>
      </c>
      <c r="B4" s="12"/>
      <c r="C4" s="12"/>
      <c r="D4" s="12"/>
      <c r="E4" s="12"/>
      <c r="G4" s="12" t="s">
        <v>3</v>
      </c>
      <c r="H4" s="12"/>
      <c r="I4" s="12"/>
      <c r="J4" s="12"/>
      <c r="K4" s="12"/>
      <c r="L4" s="12"/>
    </row>
    <row r="5" spans="1:14" ht="17.25" x14ac:dyDescent="0.25">
      <c r="A5" s="11" t="s">
        <v>4</v>
      </c>
      <c r="B5" s="11"/>
      <c r="C5" s="10" t="str">
        <f>Stammdaten!F5</f>
        <v>A. Berger</v>
      </c>
      <c r="D5" s="10"/>
      <c r="E5" s="10"/>
      <c r="G5" s="11" t="s">
        <v>5</v>
      </c>
      <c r="H5" s="11"/>
      <c r="I5" s="17">
        <v>5</v>
      </c>
      <c r="J5" s="9" t="str">
        <f>INDEX({"Januar";"Februar";"März";"April";"Mai";"Juni";"Juli";"August";"September";"Oktober";"November";"Dezember"},Berichtsmonat)&amp;" "&amp;Berichtsjahr</f>
        <v>Mai 2026</v>
      </c>
      <c r="K5" s="9"/>
      <c r="L5" s="9"/>
    </row>
    <row r="6" spans="1:14" x14ac:dyDescent="0.25">
      <c r="A6" s="11" t="s">
        <v>6</v>
      </c>
      <c r="B6" s="11"/>
      <c r="C6" s="10" t="str">
        <f>Stammdaten!F6</f>
        <v>MA-10427</v>
      </c>
      <c r="D6" s="10"/>
      <c r="E6" s="10"/>
      <c r="G6" s="11" t="s">
        <v>7</v>
      </c>
      <c r="H6" s="11"/>
      <c r="I6" s="17">
        <v>2026</v>
      </c>
      <c r="J6" s="8" t="str">
        <f>"Zeitraum: "&amp;RIGHT("0"&amp;DAY(DATE(Berichtsjahr,Berichtsmonat,1)),2)&amp;"."&amp;RIGHT("0"&amp;MONTH(DATE(Berichtsjahr,Berichtsmonat,1)),2)&amp;"."&amp;YEAR(DATE(Berichtsjahr,Berichtsmonat,1))&amp;" – "&amp;RIGHT("0"&amp;DAY(DATE(Berichtsjahr,Berichtsmonat+1,0)),2)&amp;"."&amp;RIGHT("0"&amp;MONTH(DATE(Berichtsjahr,Berichtsmonat+1,0)),2)&amp;"."&amp;YEAR(DATE(Berichtsjahr,Berichtsmonat+1,0))</f>
        <v>Zeitraum: 01.05.2026 – 31.05.2026</v>
      </c>
      <c r="K6" s="8"/>
      <c r="L6" s="8"/>
    </row>
    <row r="7" spans="1:14" x14ac:dyDescent="0.25">
      <c r="A7" s="11" t="s">
        <v>8</v>
      </c>
      <c r="B7" s="11"/>
      <c r="C7" s="10" t="str">
        <f>Stammdaten!F7&amp;" · "&amp;Stammdaten!F8</f>
        <v>Auftragsabwicklung · Sachbearbeitung</v>
      </c>
      <c r="D7" s="10"/>
      <c r="E7" s="10"/>
      <c r="G7" s="11" t="s">
        <v>9</v>
      </c>
      <c r="H7" s="11"/>
      <c r="I7" s="19">
        <f>Stammdaten!C22</f>
        <v>38</v>
      </c>
      <c r="J7" s="15" t="s">
        <v>10</v>
      </c>
      <c r="K7" s="10" t="str">
        <f>Stammdaten!F11</f>
        <v>Gleitzeit, 38 Std./Woche</v>
      </c>
      <c r="L7" s="10"/>
    </row>
    <row r="8" spans="1:14" x14ac:dyDescent="0.25">
      <c r="A8" s="11" t="s">
        <v>11</v>
      </c>
      <c r="B8" s="11"/>
      <c r="C8" s="10" t="str">
        <f>Stammdaten!C5&amp;" · "&amp;Stammdaten!C8</f>
        <v>Muster Technik &amp; Service GmbH · Werk Nord</v>
      </c>
      <c r="D8" s="10"/>
      <c r="E8" s="10"/>
      <c r="G8" s="11" t="s">
        <v>12</v>
      </c>
      <c r="H8" s="11"/>
      <c r="I8" s="20">
        <f>Stammdaten!F17</f>
        <v>4.5</v>
      </c>
      <c r="J8" s="15" t="s">
        <v>13</v>
      </c>
      <c r="K8" s="10" t="str">
        <f>Stammdaten!F9</f>
        <v>T. Krämer</v>
      </c>
      <c r="L8" s="10"/>
    </row>
    <row r="9" spans="1:14" ht="7.5" customHeight="1" x14ac:dyDescent="0.25"/>
    <row r="10" spans="1:14" ht="30" customHeight="1" x14ac:dyDescent="0.25">
      <c r="A10" s="21" t="s">
        <v>14</v>
      </c>
      <c r="B10" s="21" t="s">
        <v>15</v>
      </c>
      <c r="C10" s="21" t="s">
        <v>16</v>
      </c>
      <c r="D10" s="21" t="s">
        <v>17</v>
      </c>
      <c r="E10" s="21" t="s">
        <v>18</v>
      </c>
      <c r="F10" s="21" t="s">
        <v>19</v>
      </c>
      <c r="G10" s="21" t="s">
        <v>20</v>
      </c>
      <c r="H10" s="21" t="s">
        <v>21</v>
      </c>
      <c r="I10" s="21" t="s">
        <v>22</v>
      </c>
      <c r="J10" s="21" t="s">
        <v>23</v>
      </c>
      <c r="K10" s="21" t="s">
        <v>24</v>
      </c>
      <c r="L10" s="21" t="s">
        <v>25</v>
      </c>
    </row>
    <row r="11" spans="1:14" ht="15" customHeight="1" x14ac:dyDescent="0.25">
      <c r="A11" s="22">
        <v>1</v>
      </c>
      <c r="B11" s="23">
        <f t="shared" ref="B11:B41" si="0">IF($A11&gt;DAY(DATE(Berichtsjahr,Berichtsmonat+1,0)),"",DATE(Berichtsjahr,Berichtsmonat,$A11))</f>
        <v>46143</v>
      </c>
      <c r="C11" s="18" t="str">
        <f>IF($B11="","",INDEX({"Mo";"Di";"Mi";"Do";"Fr";"Sa";"So"},WEEKDAY($B11,2)))</f>
        <v>Fr</v>
      </c>
      <c r="D11" s="24"/>
      <c r="E11" s="24"/>
      <c r="F11" s="25"/>
      <c r="G11" s="26">
        <f t="shared" ref="G11:G41" si="1">IF($B11="","",IF(OR($J11="Urlaub",$J11="Krankheit",$J11="Sonderurlaub"),$H11,IF(OR($J11="Freizeitausgleich",$J11="Unbezahlt frei"),0,IF(OR($D11="",$E11=""),0,MAX(0,MOD($E11-$D11,1)*24-$F11/60)))))</f>
        <v>0</v>
      </c>
      <c r="H11" s="26">
        <f t="shared" ref="H11:H41" si="2">IF($B11="","",IF(COUNTIF(Feiertage,$B11)&gt;0,0,INDEX(Soll_Tag,WEEKDAY($B11,2))))</f>
        <v>0</v>
      </c>
      <c r="I11" s="27">
        <f t="shared" ref="I11:I41" si="3">IF($B11="","",$G11-$H11)</f>
        <v>0</v>
      </c>
      <c r="J11" s="28" t="s">
        <v>26</v>
      </c>
      <c r="K11" s="28" t="s">
        <v>27</v>
      </c>
      <c r="L11" s="29" t="str">
        <f t="shared" ref="L11:L41" si="4">IF(OR($B11="",$J11&lt;&gt;"",$G11=0),"",IF($G11&gt;10,"! über 10 Std.",IF(AND($G11&gt;9,$F11&lt;45),"! Pause &lt; 45",IF(AND($G11&gt;6,$F11&lt;30),"! Pause &lt; 30","OK"))))</f>
        <v/>
      </c>
      <c r="N11">
        <f t="shared" ref="N11:N41" si="5">IF($B11="","",INT((($B11-WEEKDAY($B11,2)+4)-DATE(YEAR(($B11-WEEKDAY($B11,2)+4)),1,1))/7)+1)</f>
        <v>18</v>
      </c>
    </row>
    <row r="12" spans="1:14" ht="15" customHeight="1" x14ac:dyDescent="0.25">
      <c r="A12" s="22">
        <v>2</v>
      </c>
      <c r="B12" s="23">
        <f t="shared" si="0"/>
        <v>46144</v>
      </c>
      <c r="C12" s="18" t="str">
        <f>IF($B12="","",INDEX({"Mo";"Di";"Mi";"Do";"Fr";"Sa";"So"},WEEKDAY($B12,2)))</f>
        <v>Sa</v>
      </c>
      <c r="D12" s="24"/>
      <c r="E12" s="24"/>
      <c r="F12" s="25"/>
      <c r="G12" s="26">
        <f t="shared" si="1"/>
        <v>0</v>
      </c>
      <c r="H12" s="26">
        <f t="shared" si="2"/>
        <v>0</v>
      </c>
      <c r="I12" s="27">
        <f t="shared" si="3"/>
        <v>0</v>
      </c>
      <c r="J12" s="28"/>
      <c r="K12" s="28"/>
      <c r="L12" s="29" t="str">
        <f t="shared" si="4"/>
        <v/>
      </c>
      <c r="N12">
        <f t="shared" si="5"/>
        <v>18</v>
      </c>
    </row>
    <row r="13" spans="1:14" ht="15" customHeight="1" x14ac:dyDescent="0.25">
      <c r="A13" s="22">
        <v>3</v>
      </c>
      <c r="B13" s="23">
        <f t="shared" si="0"/>
        <v>46145</v>
      </c>
      <c r="C13" s="18" t="str">
        <f>IF($B13="","",INDEX({"Mo";"Di";"Mi";"Do";"Fr";"Sa";"So"},WEEKDAY($B13,2)))</f>
        <v>So</v>
      </c>
      <c r="D13" s="24"/>
      <c r="E13" s="24"/>
      <c r="F13" s="25"/>
      <c r="G13" s="26">
        <f t="shared" si="1"/>
        <v>0</v>
      </c>
      <c r="H13" s="26">
        <f t="shared" si="2"/>
        <v>0</v>
      </c>
      <c r="I13" s="27">
        <f t="shared" si="3"/>
        <v>0</v>
      </c>
      <c r="J13" s="28"/>
      <c r="K13" s="28"/>
      <c r="L13" s="29" t="str">
        <f t="shared" si="4"/>
        <v/>
      </c>
      <c r="N13">
        <f t="shared" si="5"/>
        <v>18</v>
      </c>
    </row>
    <row r="14" spans="1:14" ht="15" customHeight="1" x14ac:dyDescent="0.25">
      <c r="A14" s="22">
        <v>4</v>
      </c>
      <c r="B14" s="23">
        <f t="shared" si="0"/>
        <v>46146</v>
      </c>
      <c r="C14" s="18" t="str">
        <f>IF($B14="","",INDEX({"Mo";"Di";"Mi";"Do";"Fr";"Sa";"So"},WEEKDAY($B14,2)))</f>
        <v>Mo</v>
      </c>
      <c r="D14" s="24">
        <v>0.33333333333333298</v>
      </c>
      <c r="E14" s="24">
        <v>0.69791666666666696</v>
      </c>
      <c r="F14" s="25">
        <v>45</v>
      </c>
      <c r="G14" s="26">
        <f t="shared" si="1"/>
        <v>8.000000000000016</v>
      </c>
      <c r="H14" s="26">
        <f t="shared" si="2"/>
        <v>8</v>
      </c>
      <c r="I14" s="27">
        <f t="shared" si="3"/>
        <v>1.5987211554602254E-14</v>
      </c>
      <c r="J14" s="28"/>
      <c r="K14" s="28" t="s">
        <v>28</v>
      </c>
      <c r="L14" s="29" t="str">
        <f t="shared" si="4"/>
        <v>OK</v>
      </c>
      <c r="N14">
        <f t="shared" si="5"/>
        <v>19</v>
      </c>
    </row>
    <row r="15" spans="1:14" ht="15" customHeight="1" x14ac:dyDescent="0.25">
      <c r="A15" s="22">
        <v>5</v>
      </c>
      <c r="B15" s="23">
        <f t="shared" si="0"/>
        <v>46147</v>
      </c>
      <c r="C15" s="18" t="str">
        <f>IF($B15="","",INDEX({"Mo";"Di";"Mi";"Do";"Fr";"Sa";"So"},WEEKDAY($B15,2)))</f>
        <v>Di</v>
      </c>
      <c r="D15" s="24">
        <v>0.32291666666666702</v>
      </c>
      <c r="E15" s="24">
        <v>0.70833333333333304</v>
      </c>
      <c r="F15" s="25">
        <v>45</v>
      </c>
      <c r="G15" s="26">
        <f t="shared" si="1"/>
        <v>8.499999999999984</v>
      </c>
      <c r="H15" s="26">
        <f t="shared" si="2"/>
        <v>8</v>
      </c>
      <c r="I15" s="27">
        <f t="shared" si="3"/>
        <v>0.49999999999998401</v>
      </c>
      <c r="J15" s="28"/>
      <c r="K15" s="28"/>
      <c r="L15" s="29" t="str">
        <f t="shared" si="4"/>
        <v>OK</v>
      </c>
      <c r="N15">
        <f t="shared" si="5"/>
        <v>19</v>
      </c>
    </row>
    <row r="16" spans="1:14" ht="15" customHeight="1" x14ac:dyDescent="0.25">
      <c r="A16" s="22">
        <v>6</v>
      </c>
      <c r="B16" s="23">
        <f t="shared" si="0"/>
        <v>46148</v>
      </c>
      <c r="C16" s="18" t="str">
        <f>IF($B16="","",INDEX({"Mo";"Di";"Mi";"Do";"Fr";"Sa";"So"},WEEKDAY($B16,2)))</f>
        <v>Mi</v>
      </c>
      <c r="D16" s="24">
        <v>0.34375</v>
      </c>
      <c r="E16" s="24">
        <v>0.6875</v>
      </c>
      <c r="F16" s="25">
        <v>30</v>
      </c>
      <c r="G16" s="26">
        <f t="shared" si="1"/>
        <v>7.75</v>
      </c>
      <c r="H16" s="26">
        <f t="shared" si="2"/>
        <v>8</v>
      </c>
      <c r="I16" s="27">
        <f t="shared" si="3"/>
        <v>-0.25</v>
      </c>
      <c r="J16" s="28"/>
      <c r="K16" s="28"/>
      <c r="L16" s="29" t="str">
        <f t="shared" si="4"/>
        <v>OK</v>
      </c>
      <c r="N16">
        <f t="shared" si="5"/>
        <v>19</v>
      </c>
    </row>
    <row r="17" spans="1:14" ht="15" customHeight="1" x14ac:dyDescent="0.25">
      <c r="A17" s="22">
        <v>7</v>
      </c>
      <c r="B17" s="23">
        <f t="shared" si="0"/>
        <v>46149</v>
      </c>
      <c r="C17" s="18" t="str">
        <f>IF($B17="","",INDEX({"Mo";"Di";"Mi";"Do";"Fr";"Sa";"So"},WEEKDAY($B17,2)))</f>
        <v>Do</v>
      </c>
      <c r="D17" s="24">
        <v>0.33333333333333298</v>
      </c>
      <c r="E17" s="24">
        <v>0.71875</v>
      </c>
      <c r="F17" s="25">
        <v>45</v>
      </c>
      <c r="G17" s="26">
        <f t="shared" si="1"/>
        <v>8.5000000000000089</v>
      </c>
      <c r="H17" s="26">
        <f t="shared" si="2"/>
        <v>8</v>
      </c>
      <c r="I17" s="27">
        <f t="shared" si="3"/>
        <v>0.50000000000000888</v>
      </c>
      <c r="J17" s="28"/>
      <c r="K17" s="28" t="s">
        <v>29</v>
      </c>
      <c r="L17" s="29" t="str">
        <f t="shared" si="4"/>
        <v>OK</v>
      </c>
      <c r="N17">
        <f t="shared" si="5"/>
        <v>19</v>
      </c>
    </row>
    <row r="18" spans="1:14" ht="15" customHeight="1" x14ac:dyDescent="0.25">
      <c r="A18" s="22">
        <v>8</v>
      </c>
      <c r="B18" s="23">
        <f t="shared" si="0"/>
        <v>46150</v>
      </c>
      <c r="C18" s="18" t="str">
        <f>IF($B18="","",INDEX({"Mo";"Di";"Mi";"Do";"Fr";"Sa";"So"},WEEKDAY($B18,2)))</f>
        <v>Fr</v>
      </c>
      <c r="D18" s="24">
        <v>0.33333333333333298</v>
      </c>
      <c r="E18" s="24">
        <v>0.59375</v>
      </c>
      <c r="F18" s="25">
        <v>30</v>
      </c>
      <c r="G18" s="26">
        <f t="shared" si="1"/>
        <v>5.7500000000000089</v>
      </c>
      <c r="H18" s="26">
        <f t="shared" si="2"/>
        <v>6</v>
      </c>
      <c r="I18" s="27">
        <f t="shared" si="3"/>
        <v>-0.24999999999999112</v>
      </c>
      <c r="J18" s="28"/>
      <c r="K18" s="28"/>
      <c r="L18" s="29" t="str">
        <f t="shared" si="4"/>
        <v>OK</v>
      </c>
      <c r="N18">
        <f t="shared" si="5"/>
        <v>19</v>
      </c>
    </row>
    <row r="19" spans="1:14" ht="15" customHeight="1" x14ac:dyDescent="0.25">
      <c r="A19" s="22">
        <v>9</v>
      </c>
      <c r="B19" s="23">
        <f t="shared" si="0"/>
        <v>46151</v>
      </c>
      <c r="C19" s="18" t="str">
        <f>IF($B19="","",INDEX({"Mo";"Di";"Mi";"Do";"Fr";"Sa";"So"},WEEKDAY($B19,2)))</f>
        <v>Sa</v>
      </c>
      <c r="D19" s="24"/>
      <c r="E19" s="24"/>
      <c r="F19" s="25"/>
      <c r="G19" s="26">
        <f t="shared" si="1"/>
        <v>0</v>
      </c>
      <c r="H19" s="26">
        <f t="shared" si="2"/>
        <v>0</v>
      </c>
      <c r="I19" s="27">
        <f t="shared" si="3"/>
        <v>0</v>
      </c>
      <c r="J19" s="28"/>
      <c r="K19" s="28"/>
      <c r="L19" s="29" t="str">
        <f t="shared" si="4"/>
        <v/>
      </c>
      <c r="N19">
        <f t="shared" si="5"/>
        <v>19</v>
      </c>
    </row>
    <row r="20" spans="1:14" ht="15" customHeight="1" x14ac:dyDescent="0.25">
      <c r="A20" s="22">
        <v>10</v>
      </c>
      <c r="B20" s="23">
        <f t="shared" si="0"/>
        <v>46152</v>
      </c>
      <c r="C20" s="18" t="str">
        <f>IF($B20="","",INDEX({"Mo";"Di";"Mi";"Do";"Fr";"Sa";"So"},WEEKDAY($B20,2)))</f>
        <v>So</v>
      </c>
      <c r="D20" s="24"/>
      <c r="E20" s="24"/>
      <c r="F20" s="25"/>
      <c r="G20" s="26">
        <f t="shared" si="1"/>
        <v>0</v>
      </c>
      <c r="H20" s="26">
        <f t="shared" si="2"/>
        <v>0</v>
      </c>
      <c r="I20" s="27">
        <f t="shared" si="3"/>
        <v>0</v>
      </c>
      <c r="J20" s="28"/>
      <c r="K20" s="28"/>
      <c r="L20" s="29" t="str">
        <f t="shared" si="4"/>
        <v/>
      </c>
      <c r="N20">
        <f t="shared" si="5"/>
        <v>19</v>
      </c>
    </row>
    <row r="21" spans="1:14" ht="15" customHeight="1" x14ac:dyDescent="0.25">
      <c r="A21" s="22">
        <v>11</v>
      </c>
      <c r="B21" s="23">
        <f t="shared" si="0"/>
        <v>46153</v>
      </c>
      <c r="C21" s="18" t="str">
        <f>IF($B21="","",INDEX({"Mo";"Di";"Mi";"Do";"Fr";"Sa";"So"},WEEKDAY($B21,2)))</f>
        <v>Mo</v>
      </c>
      <c r="D21" s="24">
        <v>0.33333333333333298</v>
      </c>
      <c r="E21" s="24">
        <v>0.72916666666666696</v>
      </c>
      <c r="F21" s="25">
        <v>45</v>
      </c>
      <c r="G21" s="26">
        <f t="shared" si="1"/>
        <v>8.750000000000016</v>
      </c>
      <c r="H21" s="26">
        <f t="shared" si="2"/>
        <v>8</v>
      </c>
      <c r="I21" s="27">
        <f t="shared" si="3"/>
        <v>0.75000000000001599</v>
      </c>
      <c r="J21" s="28"/>
      <c r="K21" s="28" t="s">
        <v>30</v>
      </c>
      <c r="L21" s="29" t="str">
        <f t="shared" si="4"/>
        <v>OK</v>
      </c>
      <c r="N21">
        <f t="shared" si="5"/>
        <v>20</v>
      </c>
    </row>
    <row r="22" spans="1:14" ht="15" customHeight="1" x14ac:dyDescent="0.25">
      <c r="A22" s="22">
        <v>12</v>
      </c>
      <c r="B22" s="23">
        <f t="shared" si="0"/>
        <v>46154</v>
      </c>
      <c r="C22" s="18" t="str">
        <f>IF($B22="","",INDEX({"Mo";"Di";"Mi";"Do";"Fr";"Sa";"So"},WEEKDAY($B22,2)))</f>
        <v>Di</v>
      </c>
      <c r="D22" s="24"/>
      <c r="E22" s="24"/>
      <c r="F22" s="25"/>
      <c r="G22" s="26">
        <f t="shared" si="1"/>
        <v>8</v>
      </c>
      <c r="H22" s="26">
        <f t="shared" si="2"/>
        <v>8</v>
      </c>
      <c r="I22" s="27">
        <f t="shared" si="3"/>
        <v>0</v>
      </c>
      <c r="J22" s="28" t="s">
        <v>31</v>
      </c>
      <c r="K22" s="28" t="s">
        <v>32</v>
      </c>
      <c r="L22" s="29" t="str">
        <f t="shared" si="4"/>
        <v/>
      </c>
      <c r="N22">
        <f t="shared" si="5"/>
        <v>20</v>
      </c>
    </row>
    <row r="23" spans="1:14" ht="15" customHeight="1" x14ac:dyDescent="0.25">
      <c r="A23" s="22">
        <v>13</v>
      </c>
      <c r="B23" s="23">
        <f t="shared" si="0"/>
        <v>46155</v>
      </c>
      <c r="C23" s="18" t="str">
        <f>IF($B23="","",INDEX({"Mo";"Di";"Mi";"Do";"Fr";"Sa";"So"},WEEKDAY($B23,2)))</f>
        <v>Mi</v>
      </c>
      <c r="D23" s="24"/>
      <c r="E23" s="24"/>
      <c r="F23" s="25"/>
      <c r="G23" s="26">
        <f t="shared" si="1"/>
        <v>8</v>
      </c>
      <c r="H23" s="26">
        <f t="shared" si="2"/>
        <v>8</v>
      </c>
      <c r="I23" s="27">
        <f t="shared" si="3"/>
        <v>0</v>
      </c>
      <c r="J23" s="28" t="s">
        <v>31</v>
      </c>
      <c r="K23" s="28"/>
      <c r="L23" s="29" t="str">
        <f t="shared" si="4"/>
        <v/>
      </c>
      <c r="N23">
        <f t="shared" si="5"/>
        <v>20</v>
      </c>
    </row>
    <row r="24" spans="1:14" ht="15" customHeight="1" x14ac:dyDescent="0.25">
      <c r="A24" s="22">
        <v>14</v>
      </c>
      <c r="B24" s="23">
        <f t="shared" si="0"/>
        <v>46156</v>
      </c>
      <c r="C24" s="18" t="str">
        <f>IF($B24="","",INDEX({"Mo";"Di";"Mi";"Do";"Fr";"Sa";"So"},WEEKDAY($B24,2)))</f>
        <v>Do</v>
      </c>
      <c r="D24" s="24"/>
      <c r="E24" s="24"/>
      <c r="F24" s="25"/>
      <c r="G24" s="26">
        <f t="shared" si="1"/>
        <v>0</v>
      </c>
      <c r="H24" s="26">
        <f t="shared" si="2"/>
        <v>0</v>
      </c>
      <c r="I24" s="27">
        <f t="shared" si="3"/>
        <v>0</v>
      </c>
      <c r="J24" s="28" t="s">
        <v>26</v>
      </c>
      <c r="K24" s="28" t="s">
        <v>33</v>
      </c>
      <c r="L24" s="29" t="str">
        <f t="shared" si="4"/>
        <v/>
      </c>
      <c r="N24">
        <f t="shared" si="5"/>
        <v>20</v>
      </c>
    </row>
    <row r="25" spans="1:14" ht="15" customHeight="1" x14ac:dyDescent="0.25">
      <c r="A25" s="22">
        <v>15</v>
      </c>
      <c r="B25" s="23">
        <f t="shared" si="0"/>
        <v>46157</v>
      </c>
      <c r="C25" s="18" t="str">
        <f>IF($B25="","",INDEX({"Mo";"Di";"Mi";"Do";"Fr";"Sa";"So"},WEEKDAY($B25,2)))</f>
        <v>Fr</v>
      </c>
      <c r="D25" s="24"/>
      <c r="E25" s="24"/>
      <c r="F25" s="25"/>
      <c r="G25" s="26">
        <f t="shared" si="1"/>
        <v>6</v>
      </c>
      <c r="H25" s="26">
        <f t="shared" si="2"/>
        <v>6</v>
      </c>
      <c r="I25" s="27">
        <f t="shared" si="3"/>
        <v>0</v>
      </c>
      <c r="J25" s="28" t="s">
        <v>34</v>
      </c>
      <c r="K25" s="28" t="s">
        <v>35</v>
      </c>
      <c r="L25" s="29" t="str">
        <f t="shared" si="4"/>
        <v/>
      </c>
      <c r="N25">
        <f t="shared" si="5"/>
        <v>20</v>
      </c>
    </row>
    <row r="26" spans="1:14" ht="15" customHeight="1" x14ac:dyDescent="0.25">
      <c r="A26" s="22">
        <v>16</v>
      </c>
      <c r="B26" s="23">
        <f t="shared" si="0"/>
        <v>46158</v>
      </c>
      <c r="C26" s="18" t="str">
        <f>IF($B26="","",INDEX({"Mo";"Di";"Mi";"Do";"Fr";"Sa";"So"},WEEKDAY($B26,2)))</f>
        <v>Sa</v>
      </c>
      <c r="D26" s="24"/>
      <c r="E26" s="24"/>
      <c r="F26" s="25"/>
      <c r="G26" s="26">
        <f t="shared" si="1"/>
        <v>0</v>
      </c>
      <c r="H26" s="26">
        <f t="shared" si="2"/>
        <v>0</v>
      </c>
      <c r="I26" s="27">
        <f t="shared" si="3"/>
        <v>0</v>
      </c>
      <c r="J26" s="28"/>
      <c r="K26" s="28"/>
      <c r="L26" s="29" t="str">
        <f t="shared" si="4"/>
        <v/>
      </c>
      <c r="N26">
        <f t="shared" si="5"/>
        <v>20</v>
      </c>
    </row>
    <row r="27" spans="1:14" ht="15" customHeight="1" x14ac:dyDescent="0.25">
      <c r="A27" s="22">
        <v>17</v>
      </c>
      <c r="B27" s="23">
        <f t="shared" si="0"/>
        <v>46159</v>
      </c>
      <c r="C27" s="18" t="str">
        <f>IF($B27="","",INDEX({"Mo";"Di";"Mi";"Do";"Fr";"Sa";"So"},WEEKDAY($B27,2)))</f>
        <v>So</v>
      </c>
      <c r="D27" s="24"/>
      <c r="E27" s="24"/>
      <c r="F27" s="25"/>
      <c r="G27" s="26">
        <f t="shared" si="1"/>
        <v>0</v>
      </c>
      <c r="H27" s="26">
        <f t="shared" si="2"/>
        <v>0</v>
      </c>
      <c r="I27" s="27">
        <f t="shared" si="3"/>
        <v>0</v>
      </c>
      <c r="J27" s="28"/>
      <c r="K27" s="28"/>
      <c r="L27" s="29" t="str">
        <f t="shared" si="4"/>
        <v/>
      </c>
      <c r="N27">
        <f t="shared" si="5"/>
        <v>20</v>
      </c>
    </row>
    <row r="28" spans="1:14" ht="15" customHeight="1" x14ac:dyDescent="0.25">
      <c r="A28" s="22">
        <v>18</v>
      </c>
      <c r="B28" s="23">
        <f t="shared" si="0"/>
        <v>46160</v>
      </c>
      <c r="C28" s="18" t="str">
        <f>IF($B28="","",INDEX({"Mo";"Di";"Mi";"Do";"Fr";"Sa";"So"},WEEKDAY($B28,2)))</f>
        <v>Mo</v>
      </c>
      <c r="D28" s="24">
        <v>0.33333333333333298</v>
      </c>
      <c r="E28" s="24">
        <v>0.69791666666666696</v>
      </c>
      <c r="F28" s="25">
        <v>45</v>
      </c>
      <c r="G28" s="26">
        <f t="shared" si="1"/>
        <v>8.000000000000016</v>
      </c>
      <c r="H28" s="26">
        <f t="shared" si="2"/>
        <v>8</v>
      </c>
      <c r="I28" s="27">
        <f t="shared" si="3"/>
        <v>1.5987211554602254E-14</v>
      </c>
      <c r="J28" s="28"/>
      <c r="K28" s="28"/>
      <c r="L28" s="29" t="str">
        <f t="shared" si="4"/>
        <v>OK</v>
      </c>
      <c r="N28">
        <f t="shared" si="5"/>
        <v>21</v>
      </c>
    </row>
    <row r="29" spans="1:14" ht="15" customHeight="1" x14ac:dyDescent="0.25">
      <c r="A29" s="22">
        <v>19</v>
      </c>
      <c r="B29" s="23">
        <f t="shared" si="0"/>
        <v>46161</v>
      </c>
      <c r="C29" s="18" t="str">
        <f>IF($B29="","",INDEX({"Mo";"Di";"Mi";"Do";"Fr";"Sa";"So"},WEEKDAY($B29,2)))</f>
        <v>Di</v>
      </c>
      <c r="D29" s="24">
        <v>0.33333333333333298</v>
      </c>
      <c r="E29" s="24">
        <v>0.79166666666666696</v>
      </c>
      <c r="F29" s="25">
        <v>30</v>
      </c>
      <c r="G29" s="26">
        <f t="shared" si="1"/>
        <v>10.500000000000016</v>
      </c>
      <c r="H29" s="26">
        <f t="shared" si="2"/>
        <v>8</v>
      </c>
      <c r="I29" s="27">
        <f t="shared" si="3"/>
        <v>2.500000000000016</v>
      </c>
      <c r="J29" s="28"/>
      <c r="K29" s="28" t="s">
        <v>36</v>
      </c>
      <c r="L29" s="29" t="str">
        <f t="shared" si="4"/>
        <v>! über 10 Std.</v>
      </c>
      <c r="N29">
        <f t="shared" si="5"/>
        <v>21</v>
      </c>
    </row>
    <row r="30" spans="1:14" ht="15" customHeight="1" x14ac:dyDescent="0.25">
      <c r="A30" s="22">
        <v>20</v>
      </c>
      <c r="B30" s="23">
        <f t="shared" si="0"/>
        <v>46162</v>
      </c>
      <c r="C30" s="18" t="str">
        <f>IF($B30="","",INDEX({"Mo";"Di";"Mi";"Do";"Fr";"Sa";"So"},WEEKDAY($B30,2)))</f>
        <v>Mi</v>
      </c>
      <c r="D30" s="24">
        <v>0.375</v>
      </c>
      <c r="E30" s="24">
        <v>0.66666666666666696</v>
      </c>
      <c r="F30" s="25">
        <v>30</v>
      </c>
      <c r="G30" s="26">
        <f t="shared" si="1"/>
        <v>6.5000000000000071</v>
      </c>
      <c r="H30" s="26">
        <f t="shared" si="2"/>
        <v>8</v>
      </c>
      <c r="I30" s="27">
        <f t="shared" si="3"/>
        <v>-1.4999999999999929</v>
      </c>
      <c r="J30" s="28"/>
      <c r="K30" s="28"/>
      <c r="L30" s="29" t="str">
        <f t="shared" si="4"/>
        <v>OK</v>
      </c>
      <c r="N30">
        <f t="shared" si="5"/>
        <v>21</v>
      </c>
    </row>
    <row r="31" spans="1:14" ht="15" customHeight="1" x14ac:dyDescent="0.25">
      <c r="A31" s="22">
        <v>21</v>
      </c>
      <c r="B31" s="23">
        <f t="shared" si="0"/>
        <v>46163</v>
      </c>
      <c r="C31" s="18" t="str">
        <f>IF($B31="","",INDEX({"Mo";"Di";"Mi";"Do";"Fr";"Sa";"So"},WEEKDAY($B31,2)))</f>
        <v>Do</v>
      </c>
      <c r="D31" s="24">
        <v>0.33333333333333298</v>
      </c>
      <c r="E31" s="24">
        <v>0.6875</v>
      </c>
      <c r="F31" s="25">
        <v>30</v>
      </c>
      <c r="G31" s="26">
        <f t="shared" si="1"/>
        <v>8.0000000000000089</v>
      </c>
      <c r="H31" s="26">
        <f t="shared" si="2"/>
        <v>8</v>
      </c>
      <c r="I31" s="27">
        <f t="shared" si="3"/>
        <v>8.8817841970012523E-15</v>
      </c>
      <c r="J31" s="28"/>
      <c r="K31" s="28"/>
      <c r="L31" s="29" t="str">
        <f t="shared" si="4"/>
        <v>OK</v>
      </c>
      <c r="N31">
        <f t="shared" si="5"/>
        <v>21</v>
      </c>
    </row>
    <row r="32" spans="1:14" ht="15" customHeight="1" x14ac:dyDescent="0.25">
      <c r="A32" s="22">
        <v>22</v>
      </c>
      <c r="B32" s="23">
        <f t="shared" si="0"/>
        <v>46164</v>
      </c>
      <c r="C32" s="18" t="str">
        <f>IF($B32="","",INDEX({"Mo";"Di";"Mi";"Do";"Fr";"Sa";"So"},WEEKDAY($B32,2)))</f>
        <v>Fr</v>
      </c>
      <c r="D32" s="24">
        <v>0.33333333333333298</v>
      </c>
      <c r="E32" s="24">
        <v>0.5625</v>
      </c>
      <c r="F32" s="25">
        <v>0</v>
      </c>
      <c r="G32" s="26">
        <f t="shared" si="1"/>
        <v>5.5000000000000089</v>
      </c>
      <c r="H32" s="26">
        <f t="shared" si="2"/>
        <v>6</v>
      </c>
      <c r="I32" s="27">
        <f t="shared" si="3"/>
        <v>-0.49999999999999112</v>
      </c>
      <c r="J32" s="28"/>
      <c r="K32" s="28"/>
      <c r="L32" s="29" t="str">
        <f t="shared" si="4"/>
        <v>OK</v>
      </c>
      <c r="N32">
        <f t="shared" si="5"/>
        <v>21</v>
      </c>
    </row>
    <row r="33" spans="1:14" ht="15" customHeight="1" x14ac:dyDescent="0.25">
      <c r="A33" s="22">
        <v>23</v>
      </c>
      <c r="B33" s="23">
        <f t="shared" si="0"/>
        <v>46165</v>
      </c>
      <c r="C33" s="18" t="str">
        <f>IF($B33="","",INDEX({"Mo";"Di";"Mi";"Do";"Fr";"Sa";"So"},WEEKDAY($B33,2)))</f>
        <v>Sa</v>
      </c>
      <c r="D33" s="24"/>
      <c r="E33" s="24"/>
      <c r="F33" s="25"/>
      <c r="G33" s="26">
        <f t="shared" si="1"/>
        <v>0</v>
      </c>
      <c r="H33" s="26">
        <f t="shared" si="2"/>
        <v>0</v>
      </c>
      <c r="I33" s="27">
        <f t="shared" si="3"/>
        <v>0</v>
      </c>
      <c r="J33" s="28"/>
      <c r="K33" s="28"/>
      <c r="L33" s="29" t="str">
        <f t="shared" si="4"/>
        <v/>
      </c>
      <c r="N33">
        <f t="shared" si="5"/>
        <v>21</v>
      </c>
    </row>
    <row r="34" spans="1:14" ht="15" customHeight="1" x14ac:dyDescent="0.25">
      <c r="A34" s="22">
        <v>24</v>
      </c>
      <c r="B34" s="23">
        <f t="shared" si="0"/>
        <v>46166</v>
      </c>
      <c r="C34" s="18" t="str">
        <f>IF($B34="","",INDEX({"Mo";"Di";"Mi";"Do";"Fr";"Sa";"So"},WEEKDAY($B34,2)))</f>
        <v>So</v>
      </c>
      <c r="D34" s="24"/>
      <c r="E34" s="24"/>
      <c r="F34" s="25"/>
      <c r="G34" s="26">
        <f t="shared" si="1"/>
        <v>0</v>
      </c>
      <c r="H34" s="26">
        <f t="shared" si="2"/>
        <v>0</v>
      </c>
      <c r="I34" s="27">
        <f t="shared" si="3"/>
        <v>0</v>
      </c>
      <c r="J34" s="28"/>
      <c r="K34" s="28"/>
      <c r="L34" s="29" t="str">
        <f t="shared" si="4"/>
        <v/>
      </c>
      <c r="N34">
        <f t="shared" si="5"/>
        <v>21</v>
      </c>
    </row>
    <row r="35" spans="1:14" ht="15" customHeight="1" x14ac:dyDescent="0.25">
      <c r="A35" s="22">
        <v>25</v>
      </c>
      <c r="B35" s="23">
        <f t="shared" si="0"/>
        <v>46167</v>
      </c>
      <c r="C35" s="18" t="str">
        <f>IF($B35="","",INDEX({"Mo";"Di";"Mi";"Do";"Fr";"Sa";"So"},WEEKDAY($B35,2)))</f>
        <v>Mo</v>
      </c>
      <c r="D35" s="24"/>
      <c r="E35" s="24"/>
      <c r="F35" s="25"/>
      <c r="G35" s="26">
        <f t="shared" si="1"/>
        <v>0</v>
      </c>
      <c r="H35" s="26">
        <f t="shared" si="2"/>
        <v>0</v>
      </c>
      <c r="I35" s="27">
        <f t="shared" si="3"/>
        <v>0</v>
      </c>
      <c r="J35" s="28" t="s">
        <v>26</v>
      </c>
      <c r="K35" s="28" t="s">
        <v>37</v>
      </c>
      <c r="L35" s="29" t="str">
        <f t="shared" si="4"/>
        <v/>
      </c>
      <c r="N35">
        <f t="shared" si="5"/>
        <v>22</v>
      </c>
    </row>
    <row r="36" spans="1:14" ht="15" customHeight="1" x14ac:dyDescent="0.25">
      <c r="A36" s="22">
        <v>26</v>
      </c>
      <c r="B36" s="23">
        <f t="shared" si="0"/>
        <v>46168</v>
      </c>
      <c r="C36" s="18" t="str">
        <f>IF($B36="","",INDEX({"Mo";"Di";"Mi";"Do";"Fr";"Sa";"So"},WEEKDAY($B36,2)))</f>
        <v>Di</v>
      </c>
      <c r="D36" s="24">
        <v>0.375</v>
      </c>
      <c r="E36" s="24">
        <v>0.70833333333333304</v>
      </c>
      <c r="F36" s="25">
        <v>60</v>
      </c>
      <c r="G36" s="26">
        <f t="shared" si="1"/>
        <v>6.9999999999999929</v>
      </c>
      <c r="H36" s="26">
        <f t="shared" si="2"/>
        <v>8</v>
      </c>
      <c r="I36" s="27">
        <f t="shared" si="3"/>
        <v>-1.0000000000000071</v>
      </c>
      <c r="J36" s="28" t="s">
        <v>38</v>
      </c>
      <c r="K36" s="28" t="s">
        <v>39</v>
      </c>
      <c r="L36" s="29" t="str">
        <f t="shared" si="4"/>
        <v/>
      </c>
      <c r="N36">
        <f t="shared" si="5"/>
        <v>22</v>
      </c>
    </row>
    <row r="37" spans="1:14" ht="15" customHeight="1" x14ac:dyDescent="0.25">
      <c r="A37" s="22">
        <v>27</v>
      </c>
      <c r="B37" s="23">
        <f t="shared" si="0"/>
        <v>46169</v>
      </c>
      <c r="C37" s="18" t="str">
        <f>IF($B37="","",INDEX({"Mo";"Di";"Mi";"Do";"Fr";"Sa";"So"},WEEKDAY($B37,2)))</f>
        <v>Mi</v>
      </c>
      <c r="D37" s="24">
        <v>0.33333333333333298</v>
      </c>
      <c r="E37" s="24">
        <v>0.69791666666666696</v>
      </c>
      <c r="F37" s="25">
        <v>45</v>
      </c>
      <c r="G37" s="26">
        <f t="shared" si="1"/>
        <v>8.000000000000016</v>
      </c>
      <c r="H37" s="26">
        <f t="shared" si="2"/>
        <v>8</v>
      </c>
      <c r="I37" s="27">
        <f t="shared" si="3"/>
        <v>1.5987211554602254E-14</v>
      </c>
      <c r="J37" s="28"/>
      <c r="K37" s="28"/>
      <c r="L37" s="29" t="str">
        <f t="shared" si="4"/>
        <v>OK</v>
      </c>
      <c r="N37">
        <f t="shared" si="5"/>
        <v>22</v>
      </c>
    </row>
    <row r="38" spans="1:14" ht="15" customHeight="1" x14ac:dyDescent="0.25">
      <c r="A38" s="22">
        <v>28</v>
      </c>
      <c r="B38" s="23">
        <f t="shared" si="0"/>
        <v>46170</v>
      </c>
      <c r="C38" s="18" t="str">
        <f>IF($B38="","",INDEX({"Mo";"Di";"Mi";"Do";"Fr";"Sa";"So"},WEEKDAY($B38,2)))</f>
        <v>Do</v>
      </c>
      <c r="D38" s="24">
        <v>0.3125</v>
      </c>
      <c r="E38" s="24">
        <v>0.67708333333333304</v>
      </c>
      <c r="F38" s="25">
        <v>45</v>
      </c>
      <c r="G38" s="26">
        <f t="shared" si="1"/>
        <v>7.9999999999999929</v>
      </c>
      <c r="H38" s="26">
        <f t="shared" si="2"/>
        <v>8</v>
      </c>
      <c r="I38" s="27">
        <f t="shared" si="3"/>
        <v>-7.1054273576010019E-15</v>
      </c>
      <c r="J38" s="28"/>
      <c r="K38" s="28"/>
      <c r="L38" s="29" t="str">
        <f t="shared" si="4"/>
        <v>OK</v>
      </c>
      <c r="N38">
        <f t="shared" si="5"/>
        <v>22</v>
      </c>
    </row>
    <row r="39" spans="1:14" ht="15" customHeight="1" x14ac:dyDescent="0.25">
      <c r="A39" s="22">
        <v>29</v>
      </c>
      <c r="B39" s="23">
        <f t="shared" si="0"/>
        <v>46171</v>
      </c>
      <c r="C39" s="18" t="str">
        <f>IF($B39="","",INDEX({"Mo";"Di";"Mi";"Do";"Fr";"Sa";"So"},WEEKDAY($B39,2)))</f>
        <v>Fr</v>
      </c>
      <c r="D39" s="24">
        <v>0.33333333333333298</v>
      </c>
      <c r="E39" s="24">
        <v>0.58333333333333304</v>
      </c>
      <c r="F39" s="25">
        <v>30</v>
      </c>
      <c r="G39" s="26">
        <f t="shared" si="1"/>
        <v>5.5000000000000018</v>
      </c>
      <c r="H39" s="26">
        <f t="shared" si="2"/>
        <v>6</v>
      </c>
      <c r="I39" s="27">
        <f t="shared" si="3"/>
        <v>-0.49999999999999822</v>
      </c>
      <c r="J39" s="28"/>
      <c r="K39" s="28"/>
      <c r="L39" s="29" t="str">
        <f t="shared" si="4"/>
        <v>OK</v>
      </c>
      <c r="N39">
        <f t="shared" si="5"/>
        <v>22</v>
      </c>
    </row>
    <row r="40" spans="1:14" ht="15" customHeight="1" x14ac:dyDescent="0.25">
      <c r="A40" s="22">
        <v>30</v>
      </c>
      <c r="B40" s="23">
        <f t="shared" si="0"/>
        <v>46172</v>
      </c>
      <c r="C40" s="18" t="str">
        <f>IF($B40="","",INDEX({"Mo";"Di";"Mi";"Do";"Fr";"Sa";"So"},WEEKDAY($B40,2)))</f>
        <v>Sa</v>
      </c>
      <c r="D40" s="24"/>
      <c r="E40" s="24"/>
      <c r="F40" s="25"/>
      <c r="G40" s="26">
        <f t="shared" si="1"/>
        <v>0</v>
      </c>
      <c r="H40" s="26">
        <f t="shared" si="2"/>
        <v>0</v>
      </c>
      <c r="I40" s="27">
        <f t="shared" si="3"/>
        <v>0</v>
      </c>
      <c r="J40" s="28"/>
      <c r="K40" s="28"/>
      <c r="L40" s="29" t="str">
        <f t="shared" si="4"/>
        <v/>
      </c>
      <c r="N40">
        <f t="shared" si="5"/>
        <v>22</v>
      </c>
    </row>
    <row r="41" spans="1:14" ht="15" customHeight="1" x14ac:dyDescent="0.25">
      <c r="A41" s="22">
        <v>31</v>
      </c>
      <c r="B41" s="23">
        <f t="shared" si="0"/>
        <v>46173</v>
      </c>
      <c r="C41" s="18" t="str">
        <f>IF($B41="","",INDEX({"Mo";"Di";"Mi";"Do";"Fr";"Sa";"So"},WEEKDAY($B41,2)))</f>
        <v>So</v>
      </c>
      <c r="D41" s="24"/>
      <c r="E41" s="24"/>
      <c r="F41" s="25"/>
      <c r="G41" s="26">
        <f t="shared" si="1"/>
        <v>0</v>
      </c>
      <c r="H41" s="26">
        <f t="shared" si="2"/>
        <v>0</v>
      </c>
      <c r="I41" s="27">
        <f t="shared" si="3"/>
        <v>0</v>
      </c>
      <c r="J41" s="28"/>
      <c r="K41" s="28"/>
      <c r="L41" s="29" t="str">
        <f t="shared" si="4"/>
        <v/>
      </c>
      <c r="N41">
        <f t="shared" si="5"/>
        <v>22</v>
      </c>
    </row>
    <row r="42" spans="1:14" ht="19.5" customHeight="1" x14ac:dyDescent="0.25">
      <c r="A42" s="7" t="s">
        <v>40</v>
      </c>
      <c r="B42" s="7"/>
      <c r="C42" s="7"/>
      <c r="D42" s="7"/>
      <c r="E42" s="7"/>
      <c r="F42" s="7"/>
      <c r="G42" s="30">
        <f>SUM(G11:G41)</f>
        <v>136.25000000000009</v>
      </c>
      <c r="H42" s="30">
        <f>SUM(H11:H41)</f>
        <v>136</v>
      </c>
      <c r="I42" s="31">
        <f>SUM(I11:I41)</f>
        <v>0.25000000000009415</v>
      </c>
      <c r="J42" s="6" t="str">
        <f>"Erfasste Arbeitstage: "&amp;COUNTIF(D11:D41,"&lt;&gt;")</f>
        <v>Erfasste Arbeitstage: 15</v>
      </c>
      <c r="K42" s="6"/>
      <c r="L42" s="6"/>
    </row>
    <row r="43" spans="1:14" ht="7.5" customHeight="1" x14ac:dyDescent="0.25"/>
    <row r="44" spans="1:14" ht="18.75" customHeight="1" x14ac:dyDescent="0.25">
      <c r="A44" s="12" t="s">
        <v>41</v>
      </c>
      <c r="B44" s="12"/>
      <c r="C44" s="12"/>
      <c r="D44" s="12"/>
      <c r="E44" s="12" t="s">
        <v>42</v>
      </c>
      <c r="F44" s="12"/>
      <c r="G44" s="12"/>
      <c r="H44" s="12"/>
      <c r="I44" s="12" t="s">
        <v>43</v>
      </c>
      <c r="J44" s="12"/>
      <c r="K44" s="12"/>
      <c r="L44" s="12"/>
    </row>
    <row r="45" spans="1:14" ht="15.75" customHeight="1" x14ac:dyDescent="0.25">
      <c r="A45" s="5" t="s">
        <v>44</v>
      </c>
      <c r="B45" s="5"/>
      <c r="C45" s="5"/>
      <c r="D45" s="32">
        <f>COUNTIF(D11:D41,"&lt;&gt;")</f>
        <v>15</v>
      </c>
      <c r="E45" s="5" t="s">
        <v>45</v>
      </c>
      <c r="F45" s="5"/>
      <c r="G45" s="5"/>
      <c r="H45" s="33">
        <f>COUNTIF(J11:J41,"Urlaub")</f>
        <v>1</v>
      </c>
      <c r="I45" s="34" t="s">
        <v>46</v>
      </c>
      <c r="J45" s="34" t="s">
        <v>47</v>
      </c>
      <c r="K45" s="34" t="s">
        <v>48</v>
      </c>
      <c r="L45" s="34" t="s">
        <v>22</v>
      </c>
    </row>
    <row r="46" spans="1:14" ht="15.75" customHeight="1" x14ac:dyDescent="0.25">
      <c r="A46" s="5" t="s">
        <v>49</v>
      </c>
      <c r="B46" s="5"/>
      <c r="C46" s="5"/>
      <c r="D46" s="19">
        <f>G42</f>
        <v>136.25000000000009</v>
      </c>
      <c r="E46" s="5" t="s">
        <v>50</v>
      </c>
      <c r="F46" s="5"/>
      <c r="G46" s="5"/>
      <c r="H46" s="33">
        <f>COUNTIF(J11:J41,"Krankheit")</f>
        <v>2</v>
      </c>
      <c r="I46" s="35">
        <f>INT(((DATE(Berichtsjahr,Berichtsmonat,1)-WEEKDAY(DATE(Berichtsjahr,Berichtsmonat,1),2)+4)-DATE(YEAR((DATE(Berichtsjahr,Berichtsmonat,1)-WEEKDAY(DATE(Berichtsjahr,Berichtsmonat,1),2)+4)),1,1))/7)+1</f>
        <v>18</v>
      </c>
      <c r="J46" s="36">
        <f>IF($I46="","",SUMIF(N11:N41,$I46,G11:G41))</f>
        <v>0</v>
      </c>
      <c r="K46" s="36">
        <f>IF($I46="","",SUMIF(N11:N41,$I46,H11:H41))</f>
        <v>0</v>
      </c>
      <c r="L46" s="37">
        <f t="shared" ref="L46:L51" si="6">IF($I46="","",$J46-$K46)</f>
        <v>0</v>
      </c>
    </row>
    <row r="47" spans="1:14" ht="15.75" customHeight="1" x14ac:dyDescent="0.25">
      <c r="A47" s="5" t="s">
        <v>51</v>
      </c>
      <c r="B47" s="5"/>
      <c r="C47" s="5"/>
      <c r="D47" s="19">
        <f>H42</f>
        <v>136</v>
      </c>
      <c r="E47" s="5" t="s">
        <v>52</v>
      </c>
      <c r="F47" s="5"/>
      <c r="G47" s="5"/>
      <c r="H47" s="33">
        <f>COUNTIF(J11:J41,"Feiertag")</f>
        <v>3</v>
      </c>
      <c r="I47" s="35">
        <f>IF(I46="","",IF(COUNTIF(N11:N41,I46+1)=0,"",I46+1))</f>
        <v>19</v>
      </c>
      <c r="J47" s="36">
        <f>IF($I47="","",SUMIF(N11:N41,$I47,G11:G41))</f>
        <v>38.500000000000014</v>
      </c>
      <c r="K47" s="36">
        <f>IF($I47="","",SUMIF(N11:N41,$I47,H11:H41))</f>
        <v>38</v>
      </c>
      <c r="L47" s="37">
        <f t="shared" si="6"/>
        <v>0.50000000000001421</v>
      </c>
    </row>
    <row r="48" spans="1:14" ht="15.75" customHeight="1" x14ac:dyDescent="0.25">
      <c r="A48" s="5" t="s">
        <v>53</v>
      </c>
      <c r="B48" s="5"/>
      <c r="C48" s="5"/>
      <c r="D48" s="38">
        <f>I42</f>
        <v>0.25000000000009415</v>
      </c>
      <c r="E48" s="5" t="s">
        <v>54</v>
      </c>
      <c r="F48" s="5"/>
      <c r="G48" s="5"/>
      <c r="H48" s="33">
        <f>COUNTIF(J11:J41,"Fortbildung")+COUNTIF(J11:J41,"Dienstreise")</f>
        <v>1</v>
      </c>
      <c r="I48" s="35">
        <f>IF(I47="","",IF(COUNTIF(N11:N41,I47+1)=0,"",I47+1))</f>
        <v>20</v>
      </c>
      <c r="J48" s="36">
        <f>IF($I48="","",SUMIF(N11:N41,$I48,G11:G41))</f>
        <v>30.750000000000014</v>
      </c>
      <c r="K48" s="36">
        <f>IF($I48="","",SUMIF(N11:N41,$I48,H11:H41))</f>
        <v>30</v>
      </c>
      <c r="L48" s="37">
        <f t="shared" si="6"/>
        <v>0.75000000000001421</v>
      </c>
    </row>
    <row r="49" spans="1:12" ht="15.75" customHeight="1" x14ac:dyDescent="0.25">
      <c r="A49" s="5" t="s">
        <v>55</v>
      </c>
      <c r="B49" s="5"/>
      <c r="C49" s="5"/>
      <c r="D49" s="38">
        <f>$I$8</f>
        <v>4.5</v>
      </c>
      <c r="E49" s="5" t="s">
        <v>56</v>
      </c>
      <c r="F49" s="5"/>
      <c r="G49" s="5"/>
      <c r="H49" s="33">
        <f>COUNTIF(J11:J41,"Freizeitausgleich")</f>
        <v>0</v>
      </c>
      <c r="I49" s="35">
        <f>IF(I48="","",IF(COUNTIF(N11:N41,I48+1)=0,"",I48+1))</f>
        <v>21</v>
      </c>
      <c r="J49" s="36">
        <f>IF($I49="","",SUMIF(N11:N41,$I49,G11:G41))</f>
        <v>38.500000000000057</v>
      </c>
      <c r="K49" s="36">
        <f>IF($I49="","",SUMIF(N11:N41,$I49,H11:H41))</f>
        <v>38</v>
      </c>
      <c r="L49" s="37">
        <f t="shared" si="6"/>
        <v>0.50000000000005684</v>
      </c>
    </row>
    <row r="50" spans="1:12" ht="15.75" customHeight="1" x14ac:dyDescent="0.25">
      <c r="A50" s="11" t="s">
        <v>57</v>
      </c>
      <c r="B50" s="11"/>
      <c r="C50" s="11"/>
      <c r="D50" s="39">
        <f>I42+$I$8</f>
        <v>4.7500000000000941</v>
      </c>
      <c r="E50" s="5" t="s">
        <v>58</v>
      </c>
      <c r="F50" s="5"/>
      <c r="G50" s="5"/>
      <c r="H50" s="33">
        <f>COUNTIF(J11:J41,"Sonderurlaub")+COUNTIF(J11:J41,"Unbezahlt frei")</f>
        <v>0</v>
      </c>
      <c r="I50" s="35">
        <f>IF(I49="","",IF(COUNTIF(N11:N41,I49+1)=0,"",I49+1))</f>
        <v>22</v>
      </c>
      <c r="J50" s="36">
        <f>IF($I50="","",SUMIF(N11:N41,$I50,G11:G41))</f>
        <v>28.5</v>
      </c>
      <c r="K50" s="36">
        <f>IF($I50="","",SUMIF(N11:N41,$I50,H11:H41))</f>
        <v>30</v>
      </c>
      <c r="L50" s="37">
        <f t="shared" si="6"/>
        <v>-1.5</v>
      </c>
    </row>
    <row r="51" spans="1:12" ht="15.75" customHeight="1" x14ac:dyDescent="0.25">
      <c r="A51" s="5" t="s">
        <v>59</v>
      </c>
      <c r="B51" s="5"/>
      <c r="C51" s="5"/>
      <c r="D51" s="19">
        <f>IFERROR(SUMIFS(G11:G41,D11:D41,"&lt;&gt;")/COUNTIF(D11:D41,"&lt;&gt;"),0)</f>
        <v>7.6166666666666725</v>
      </c>
      <c r="E51" s="5" t="s">
        <v>60</v>
      </c>
      <c r="F51" s="5"/>
      <c r="G51" s="5"/>
      <c r="H51" s="32">
        <f>Stammdaten!F15</f>
        <v>30</v>
      </c>
      <c r="I51" s="35" t="str">
        <f>IF(I50="","",IF(COUNTIF(N11:N41,I50+1)=0,"",I50+1))</f>
        <v/>
      </c>
      <c r="J51" s="36" t="str">
        <f>IF($I51="","",SUMIF(N11:N41,$I51,G11:G41))</f>
        <v/>
      </c>
      <c r="K51" s="36" t="str">
        <f>IF($I51="","",SUMIF(N11:N41,$I51,H11:H41))</f>
        <v/>
      </c>
      <c r="L51" s="37" t="str">
        <f t="shared" si="6"/>
        <v/>
      </c>
    </row>
    <row r="52" spans="1:12" ht="15.75" customHeight="1" x14ac:dyDescent="0.25">
      <c r="A52" s="5" t="s">
        <v>61</v>
      </c>
      <c r="B52" s="5"/>
      <c r="C52" s="5"/>
      <c r="D52" s="19">
        <f>MAX(G11:G41)</f>
        <v>10.500000000000016</v>
      </c>
      <c r="E52" s="5" t="s">
        <v>62</v>
      </c>
      <c r="F52" s="5"/>
      <c r="G52" s="5"/>
      <c r="H52" s="32">
        <f>Stammdaten!F16</f>
        <v>6</v>
      </c>
      <c r="I52" s="40" t="s">
        <v>63</v>
      </c>
      <c r="J52" s="41">
        <f>SUM(J46:J51)</f>
        <v>136.25000000000009</v>
      </c>
      <c r="K52" s="41">
        <f>SUM(K46:K51)</f>
        <v>136</v>
      </c>
      <c r="L52" s="42">
        <f>SUM(L46:L51)</f>
        <v>0.25000000000008527</v>
      </c>
    </row>
    <row r="53" spans="1:12" ht="15.75" customHeight="1" x14ac:dyDescent="0.25">
      <c r="A53" s="5" t="s">
        <v>64</v>
      </c>
      <c r="B53" s="5"/>
      <c r="C53" s="5"/>
      <c r="D53" s="43">
        <f>COUNTIF(L11:L41,"!*")</f>
        <v>1</v>
      </c>
      <c r="E53" s="11" t="s">
        <v>65</v>
      </c>
      <c r="F53" s="11"/>
      <c r="G53" s="11"/>
      <c r="H53" s="44">
        <f>Stammdaten!F15-Stammdaten!F16-COUNTIF(J11:J41,"Urlaub")</f>
        <v>23</v>
      </c>
      <c r="I53" s="4" t="s">
        <v>66</v>
      </c>
      <c r="J53" s="4"/>
      <c r="K53" s="4"/>
      <c r="L53" s="4"/>
    </row>
    <row r="54" spans="1:12" ht="12" customHeight="1" x14ac:dyDescent="0.25"/>
    <row r="55" spans="1:12" x14ac:dyDescent="0.25">
      <c r="A55" s="3" t="s">
        <v>67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ht="21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3.5" customHeight="1" x14ac:dyDescent="0.25">
      <c r="A57" s="1" t="s">
        <v>68</v>
      </c>
      <c r="B57" s="1"/>
      <c r="C57" s="1"/>
      <c r="D57" s="1"/>
      <c r="E57" s="1" t="s">
        <v>69</v>
      </c>
      <c r="F57" s="1"/>
      <c r="G57" s="1"/>
      <c r="H57" s="1"/>
      <c r="I57" s="1" t="s">
        <v>70</v>
      </c>
      <c r="J57" s="1"/>
      <c r="K57" s="1"/>
      <c r="L57" s="1"/>
    </row>
    <row r="59" spans="1:12" ht="18" customHeight="1" x14ac:dyDescent="0.25">
      <c r="A59" s="58" t="s">
        <v>71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52">
    <mergeCell ref="A59:L59"/>
    <mergeCell ref="A55:L55"/>
    <mergeCell ref="A56:D56"/>
    <mergeCell ref="E56:H56"/>
    <mergeCell ref="I56:L56"/>
    <mergeCell ref="A57:D57"/>
    <mergeCell ref="E57:H57"/>
    <mergeCell ref="I57:L57"/>
    <mergeCell ref="A52:C52"/>
    <mergeCell ref="E52:G52"/>
    <mergeCell ref="A53:C53"/>
    <mergeCell ref="E53:G53"/>
    <mergeCell ref="I53:L53"/>
    <mergeCell ref="A49:C49"/>
    <mergeCell ref="E49:G49"/>
    <mergeCell ref="A50:C50"/>
    <mergeCell ref="E50:G50"/>
    <mergeCell ref="A51:C51"/>
    <mergeCell ref="E51:G51"/>
    <mergeCell ref="A46:C46"/>
    <mergeCell ref="E46:G46"/>
    <mergeCell ref="A47:C47"/>
    <mergeCell ref="E47:G47"/>
    <mergeCell ref="A48:C48"/>
    <mergeCell ref="E48:G48"/>
    <mergeCell ref="A44:D44"/>
    <mergeCell ref="E44:H44"/>
    <mergeCell ref="I44:L44"/>
    <mergeCell ref="A45:C45"/>
    <mergeCell ref="E45:G45"/>
    <mergeCell ref="A8:B8"/>
    <mergeCell ref="C8:E8"/>
    <mergeCell ref="G8:H8"/>
    <mergeCell ref="K8:L8"/>
    <mergeCell ref="A42:F42"/>
    <mergeCell ref="J42:L42"/>
    <mergeCell ref="A6:B6"/>
    <mergeCell ref="C6:E6"/>
    <mergeCell ref="G6:H6"/>
    <mergeCell ref="J6:L6"/>
    <mergeCell ref="A7:B7"/>
    <mergeCell ref="C7:E7"/>
    <mergeCell ref="G7:H7"/>
    <mergeCell ref="K7:L7"/>
    <mergeCell ref="A1:L1"/>
    <mergeCell ref="A2:L2"/>
    <mergeCell ref="A4:E4"/>
    <mergeCell ref="G4:L4"/>
    <mergeCell ref="A5:B5"/>
    <mergeCell ref="C5:E5"/>
    <mergeCell ref="G5:H5"/>
    <mergeCell ref="J5:L5"/>
  </mergeCells>
  <conditionalFormatting sqref="A11:L41">
    <cfRule type="expression" dxfId="10" priority="2">
      <formula>COUNTIF(Feiertage,$B11)&gt;0</formula>
    </cfRule>
    <cfRule type="expression" dxfId="9" priority="3">
      <formula>AND($B11&lt;&gt;"",WEEKDAY($B11,2)&gt;5)</formula>
    </cfRule>
  </conditionalFormatting>
  <conditionalFormatting sqref="D50">
    <cfRule type="cellIs" dxfId="8" priority="8" operator="lessThan">
      <formula>0</formula>
    </cfRule>
    <cfRule type="cellIs" dxfId="7" priority="9" operator="greaterThanOrEqual">
      <formula>0</formula>
    </cfRule>
  </conditionalFormatting>
  <conditionalFormatting sqref="D53">
    <cfRule type="cellIs" dxfId="6" priority="10" operator="greaterThan">
      <formula>0</formula>
    </cfRule>
  </conditionalFormatting>
  <conditionalFormatting sqref="I11:I41">
    <cfRule type="cellIs" dxfId="5" priority="4" operator="greaterThan">
      <formula>0</formula>
    </cfRule>
    <cfRule type="cellIs" dxfId="4" priority="5" operator="lessThan">
      <formula>0</formula>
    </cfRule>
  </conditionalFormatting>
  <conditionalFormatting sqref="L11:L41">
    <cfRule type="expression" dxfId="3" priority="6">
      <formula>LEFT($L11,1)="!"</formula>
    </cfRule>
    <cfRule type="expression" dxfId="2" priority="7">
      <formula>$L11="OK"</formula>
    </cfRule>
  </conditionalFormatting>
  <conditionalFormatting sqref="L46:L51">
    <cfRule type="cellIs" dxfId="1" priority="11" operator="lessThan">
      <formula>0</formula>
    </cfRule>
    <cfRule type="cellIs" dxfId="0" priority="12" operator="greaterThan">
      <formula>0</formula>
    </cfRule>
  </conditionalFormatting>
  <dataValidations count="3">
    <dataValidation type="list" allowBlank="1" sqref="J11:J41" xr:uid="{00000000-0002-0000-0000-000000000000}">
      <formula1>Abwesenheitsarten</formula1>
      <formula2>0</formula2>
    </dataValidation>
    <dataValidation type="whole" showErrorMessage="1" errorTitle="Ungültiger Monat" error="Bitte eine Zahl zwischen 1 und 12 eintragen." sqref="I5" xr:uid="{00000000-0002-0000-0000-000001000000}">
      <formula1>1</formula1>
      <formula2>12</formula2>
    </dataValidation>
    <dataValidation type="whole" allowBlank="1" showErrorMessage="1" errorTitle="Pause" error="Pause bitte in Minuten (0–480) eintragen." sqref="F11:F41" xr:uid="{00000000-0002-0000-0000-000002000000}">
      <formula1>0</formula1>
      <formula2>480</formula2>
    </dataValidation>
  </dataValidations>
  <pageMargins left="0.3" right="0.3" top="0.4" bottom="0.4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5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3" width="30" customWidth="1"/>
    <col min="4" max="4" width="3" customWidth="1"/>
    <col min="5" max="5" width="26" customWidth="1"/>
    <col min="6" max="6" width="32" customWidth="1"/>
    <col min="7" max="7" width="22" customWidth="1"/>
  </cols>
  <sheetData>
    <row r="1" spans="1:7" ht="30" customHeight="1" x14ac:dyDescent="0.25">
      <c r="A1" s="59" t="s">
        <v>72</v>
      </c>
      <c r="B1" s="59"/>
      <c r="C1" s="59"/>
      <c r="D1" s="59"/>
      <c r="E1" s="59"/>
      <c r="F1" s="59"/>
      <c r="G1" s="59"/>
    </row>
    <row r="2" spans="1:7" ht="18" customHeight="1" x14ac:dyDescent="0.25">
      <c r="A2" s="60" t="s">
        <v>73</v>
      </c>
      <c r="B2" s="60"/>
      <c r="C2" s="60"/>
      <c r="D2" s="60"/>
      <c r="E2" s="60"/>
      <c r="F2" s="60"/>
      <c r="G2" s="60"/>
    </row>
    <row r="4" spans="1:7" ht="19.5" customHeight="1" x14ac:dyDescent="0.25">
      <c r="B4" s="61" t="s">
        <v>74</v>
      </c>
      <c r="C4" s="61"/>
      <c r="D4" s="61"/>
      <c r="E4" s="61"/>
      <c r="F4" s="61"/>
      <c r="G4" s="61"/>
    </row>
    <row r="5" spans="1:7" x14ac:dyDescent="0.25">
      <c r="B5" s="16" t="s">
        <v>75</v>
      </c>
      <c r="C5" s="45" t="s">
        <v>76</v>
      </c>
      <c r="E5" s="16" t="s">
        <v>77</v>
      </c>
      <c r="F5" s="45" t="s">
        <v>78</v>
      </c>
    </row>
    <row r="6" spans="1:7" x14ac:dyDescent="0.25">
      <c r="B6" s="16" t="s">
        <v>79</v>
      </c>
      <c r="C6" s="45" t="s">
        <v>80</v>
      </c>
      <c r="E6" s="16" t="s">
        <v>6</v>
      </c>
      <c r="F6" s="45" t="s">
        <v>81</v>
      </c>
    </row>
    <row r="7" spans="1:7" x14ac:dyDescent="0.25">
      <c r="B7" s="16" t="s">
        <v>82</v>
      </c>
      <c r="C7" s="45" t="s">
        <v>83</v>
      </c>
      <c r="E7" s="16" t="s">
        <v>84</v>
      </c>
      <c r="F7" s="45" t="s">
        <v>85</v>
      </c>
    </row>
    <row r="8" spans="1:7" x14ac:dyDescent="0.25">
      <c r="B8" s="16" t="s">
        <v>86</v>
      </c>
      <c r="C8" s="45" t="s">
        <v>87</v>
      </c>
      <c r="E8" s="16" t="s">
        <v>88</v>
      </c>
      <c r="F8" s="45" t="s">
        <v>89</v>
      </c>
    </row>
    <row r="9" spans="1:7" x14ac:dyDescent="0.25">
      <c r="B9" s="16" t="s">
        <v>90</v>
      </c>
      <c r="C9" s="45" t="s">
        <v>91</v>
      </c>
      <c r="E9" s="16" t="s">
        <v>13</v>
      </c>
      <c r="F9" s="45" t="s">
        <v>92</v>
      </c>
    </row>
    <row r="10" spans="1:7" x14ac:dyDescent="0.25">
      <c r="E10" s="16" t="s">
        <v>93</v>
      </c>
      <c r="F10" s="46">
        <v>44256</v>
      </c>
    </row>
    <row r="11" spans="1:7" x14ac:dyDescent="0.25">
      <c r="E11" s="16" t="s">
        <v>94</v>
      </c>
      <c r="F11" s="45" t="s">
        <v>95</v>
      </c>
    </row>
    <row r="13" spans="1:7" ht="19.5" customHeight="1" x14ac:dyDescent="0.25">
      <c r="B13" s="61" t="s">
        <v>96</v>
      </c>
      <c r="C13" s="61"/>
      <c r="D13" s="61"/>
      <c r="E13" s="61"/>
      <c r="F13" s="61"/>
      <c r="G13" s="61"/>
    </row>
    <row r="14" spans="1:7" x14ac:dyDescent="0.25">
      <c r="B14" s="47" t="s">
        <v>97</v>
      </c>
      <c r="C14" s="47" t="s">
        <v>98</v>
      </c>
    </row>
    <row r="15" spans="1:7" x14ac:dyDescent="0.25">
      <c r="B15" s="48" t="s">
        <v>99</v>
      </c>
      <c r="C15" s="49">
        <v>8</v>
      </c>
      <c r="E15" s="16" t="s">
        <v>100</v>
      </c>
      <c r="F15" s="50">
        <v>30</v>
      </c>
    </row>
    <row r="16" spans="1:7" x14ac:dyDescent="0.25">
      <c r="B16" s="48" t="s">
        <v>101</v>
      </c>
      <c r="C16" s="49">
        <v>8</v>
      </c>
      <c r="E16" s="16" t="s">
        <v>102</v>
      </c>
      <c r="F16" s="50">
        <v>6</v>
      </c>
    </row>
    <row r="17" spans="2:7" x14ac:dyDescent="0.25">
      <c r="B17" s="48" t="s">
        <v>103</v>
      </c>
      <c r="C17" s="49">
        <v>8</v>
      </c>
      <c r="E17" s="16" t="s">
        <v>104</v>
      </c>
      <c r="F17" s="51">
        <v>4.5</v>
      </c>
    </row>
    <row r="18" spans="2:7" x14ac:dyDescent="0.25">
      <c r="B18" s="48" t="s">
        <v>105</v>
      </c>
      <c r="C18" s="49">
        <v>8</v>
      </c>
      <c r="E18" s="16" t="s">
        <v>106</v>
      </c>
      <c r="F18" s="45" t="s">
        <v>107</v>
      </c>
    </row>
    <row r="19" spans="2:7" x14ac:dyDescent="0.25">
      <c r="B19" s="48" t="s">
        <v>108</v>
      </c>
      <c r="C19" s="49">
        <v>6</v>
      </c>
    </row>
    <row r="20" spans="2:7" x14ac:dyDescent="0.25">
      <c r="B20" s="52" t="s">
        <v>109</v>
      </c>
      <c r="C20" s="49">
        <v>0</v>
      </c>
    </row>
    <row r="21" spans="2:7" x14ac:dyDescent="0.25">
      <c r="B21" s="52" t="s">
        <v>110</v>
      </c>
      <c r="C21" s="49">
        <v>0</v>
      </c>
    </row>
    <row r="22" spans="2:7" x14ac:dyDescent="0.25">
      <c r="B22" s="53" t="s">
        <v>111</v>
      </c>
      <c r="C22" s="54">
        <f>SUM(C15:C21)</f>
        <v>38</v>
      </c>
    </row>
    <row r="24" spans="2:7" ht="19.5" customHeight="1" x14ac:dyDescent="0.25">
      <c r="B24" s="61" t="s">
        <v>112</v>
      </c>
      <c r="C24" s="61"/>
      <c r="D24" s="61"/>
      <c r="E24" s="61"/>
      <c r="F24" s="61"/>
      <c r="G24" s="61"/>
    </row>
    <row r="25" spans="2:7" x14ac:dyDescent="0.25">
      <c r="B25" s="47" t="s">
        <v>15</v>
      </c>
      <c r="C25" s="47" t="s">
        <v>113</v>
      </c>
      <c r="D25" s="62" t="s">
        <v>114</v>
      </c>
      <c r="E25" s="62"/>
      <c r="F25" s="62"/>
    </row>
    <row r="26" spans="2:7" x14ac:dyDescent="0.25">
      <c r="B26" s="55">
        <v>46023</v>
      </c>
      <c r="C26" s="45" t="s">
        <v>115</v>
      </c>
      <c r="D26" s="63" t="s">
        <v>116</v>
      </c>
      <c r="E26" s="63"/>
      <c r="F26" s="63"/>
    </row>
    <row r="27" spans="2:7" x14ac:dyDescent="0.25">
      <c r="B27" s="55">
        <v>46115</v>
      </c>
      <c r="C27" s="45" t="s">
        <v>117</v>
      </c>
      <c r="D27" s="63" t="s">
        <v>116</v>
      </c>
      <c r="E27" s="63"/>
      <c r="F27" s="63"/>
    </row>
    <row r="28" spans="2:7" x14ac:dyDescent="0.25">
      <c r="B28" s="55">
        <v>46118</v>
      </c>
      <c r="C28" s="45" t="s">
        <v>118</v>
      </c>
      <c r="D28" s="63" t="s">
        <v>116</v>
      </c>
      <c r="E28" s="63"/>
      <c r="F28" s="63"/>
    </row>
    <row r="29" spans="2:7" x14ac:dyDescent="0.25">
      <c r="B29" s="55">
        <v>46143</v>
      </c>
      <c r="C29" s="45" t="s">
        <v>27</v>
      </c>
      <c r="D29" s="63" t="s">
        <v>116</v>
      </c>
      <c r="E29" s="63"/>
      <c r="F29" s="63"/>
    </row>
    <row r="30" spans="2:7" x14ac:dyDescent="0.25">
      <c r="B30" s="55">
        <v>46156</v>
      </c>
      <c r="C30" s="45" t="s">
        <v>33</v>
      </c>
      <c r="D30" s="63" t="s">
        <v>116</v>
      </c>
      <c r="E30" s="63"/>
      <c r="F30" s="63"/>
    </row>
    <row r="31" spans="2:7" x14ac:dyDescent="0.25">
      <c r="B31" s="55">
        <v>46167</v>
      </c>
      <c r="C31" s="45" t="s">
        <v>37</v>
      </c>
      <c r="D31" s="63" t="s">
        <v>116</v>
      </c>
      <c r="E31" s="63"/>
      <c r="F31" s="63"/>
    </row>
    <row r="32" spans="2:7" x14ac:dyDescent="0.25">
      <c r="B32" s="55">
        <v>46298</v>
      </c>
      <c r="C32" s="45" t="s">
        <v>119</v>
      </c>
      <c r="D32" s="63" t="s">
        <v>116</v>
      </c>
      <c r="E32" s="63"/>
      <c r="F32" s="63"/>
    </row>
    <row r="33" spans="2:7" x14ac:dyDescent="0.25">
      <c r="B33" s="55">
        <v>46381</v>
      </c>
      <c r="C33" s="45" t="s">
        <v>120</v>
      </c>
      <c r="D33" s="63" t="s">
        <v>116</v>
      </c>
      <c r="E33" s="63"/>
      <c r="F33" s="63"/>
    </row>
    <row r="34" spans="2:7" x14ac:dyDescent="0.25">
      <c r="B34" s="55">
        <v>46382</v>
      </c>
      <c r="C34" s="45" t="s">
        <v>121</v>
      </c>
      <c r="D34" s="63" t="s">
        <v>116</v>
      </c>
      <c r="E34" s="63"/>
      <c r="F34" s="63"/>
    </row>
    <row r="35" spans="2:7" x14ac:dyDescent="0.25">
      <c r="B35" s="55"/>
      <c r="C35" s="45"/>
      <c r="D35" s="64" t="s">
        <v>122</v>
      </c>
      <c r="E35" s="64"/>
      <c r="F35" s="64"/>
    </row>
    <row r="36" spans="2:7" x14ac:dyDescent="0.25">
      <c r="B36" s="55"/>
      <c r="C36" s="45"/>
      <c r="D36" s="64"/>
      <c r="E36" s="64"/>
      <c r="F36" s="64"/>
    </row>
    <row r="37" spans="2:7" x14ac:dyDescent="0.25">
      <c r="B37" s="55"/>
      <c r="C37" s="45"/>
      <c r="D37" s="64"/>
      <c r="E37" s="64"/>
      <c r="F37" s="64"/>
    </row>
    <row r="38" spans="2:7" x14ac:dyDescent="0.25">
      <c r="B38" s="55"/>
      <c r="C38" s="45"/>
      <c r="D38" s="64"/>
      <c r="E38" s="64"/>
      <c r="F38" s="64"/>
    </row>
    <row r="39" spans="2:7" x14ac:dyDescent="0.25">
      <c r="B39" s="55"/>
      <c r="C39" s="45"/>
      <c r="D39" s="64"/>
      <c r="E39" s="64"/>
      <c r="F39" s="64"/>
    </row>
    <row r="40" spans="2:7" x14ac:dyDescent="0.25">
      <c r="B40" s="55"/>
      <c r="C40" s="45"/>
      <c r="D40" s="64"/>
      <c r="E40" s="64"/>
      <c r="F40" s="64"/>
    </row>
    <row r="41" spans="2:7" x14ac:dyDescent="0.25">
      <c r="B41" s="55"/>
      <c r="C41" s="45"/>
      <c r="D41" s="64"/>
      <c r="E41" s="64"/>
      <c r="F41" s="64"/>
    </row>
    <row r="42" spans="2:7" x14ac:dyDescent="0.25">
      <c r="B42" s="55"/>
      <c r="C42" s="45"/>
      <c r="D42" s="64"/>
      <c r="E42" s="64"/>
      <c r="F42" s="64"/>
    </row>
    <row r="43" spans="2:7" x14ac:dyDescent="0.25">
      <c r="B43" s="55"/>
      <c r="C43" s="45"/>
      <c r="D43" s="64"/>
      <c r="E43" s="64"/>
      <c r="F43" s="64"/>
    </row>
    <row r="44" spans="2:7" x14ac:dyDescent="0.25">
      <c r="B44" s="55"/>
      <c r="C44" s="45"/>
      <c r="D44" s="64"/>
      <c r="E44" s="64"/>
      <c r="F44" s="64"/>
    </row>
    <row r="45" spans="2:7" x14ac:dyDescent="0.25">
      <c r="B45" s="55"/>
      <c r="C45" s="45"/>
      <c r="D45" s="64"/>
      <c r="E45" s="64"/>
      <c r="F45" s="64"/>
    </row>
    <row r="47" spans="2:7" ht="19.5" customHeight="1" x14ac:dyDescent="0.25">
      <c r="B47" s="61" t="s">
        <v>123</v>
      </c>
      <c r="C47" s="61"/>
      <c r="D47" s="61"/>
      <c r="E47" s="61"/>
      <c r="F47" s="61"/>
      <c r="G47" s="61"/>
    </row>
    <row r="48" spans="2:7" ht="15" customHeight="1" x14ac:dyDescent="0.25">
      <c r="B48" s="56" t="s">
        <v>34</v>
      </c>
      <c r="C48" s="65" t="s">
        <v>124</v>
      </c>
      <c r="D48" s="65"/>
      <c r="E48" s="65"/>
      <c r="F48" s="65"/>
    </row>
    <row r="49" spans="2:7" x14ac:dyDescent="0.25">
      <c r="B49" s="56" t="s">
        <v>31</v>
      </c>
      <c r="C49" s="65"/>
      <c r="D49" s="65"/>
      <c r="E49" s="65"/>
      <c r="F49" s="65"/>
    </row>
    <row r="50" spans="2:7" x14ac:dyDescent="0.25">
      <c r="B50" s="56" t="s">
        <v>26</v>
      </c>
      <c r="C50" s="65"/>
      <c r="D50" s="65"/>
      <c r="E50" s="65"/>
      <c r="F50" s="65"/>
    </row>
    <row r="51" spans="2:7" ht="15" customHeight="1" x14ac:dyDescent="0.25">
      <c r="B51" s="56" t="s">
        <v>56</v>
      </c>
      <c r="C51" s="65" t="s">
        <v>125</v>
      </c>
      <c r="D51" s="65"/>
      <c r="E51" s="65"/>
      <c r="F51" s="65"/>
    </row>
    <row r="52" spans="2:7" x14ac:dyDescent="0.25">
      <c r="B52" s="56" t="s">
        <v>38</v>
      </c>
      <c r="C52" s="65"/>
      <c r="D52" s="65"/>
      <c r="E52" s="65"/>
      <c r="F52" s="65"/>
    </row>
    <row r="53" spans="2:7" x14ac:dyDescent="0.25">
      <c r="B53" s="56" t="s">
        <v>126</v>
      </c>
      <c r="C53" s="65"/>
      <c r="D53" s="65"/>
      <c r="E53" s="65"/>
      <c r="F53" s="65"/>
    </row>
    <row r="54" spans="2:7" x14ac:dyDescent="0.25">
      <c r="B54" s="56" t="s">
        <v>127</v>
      </c>
    </row>
    <row r="55" spans="2:7" x14ac:dyDescent="0.25">
      <c r="B55" s="56" t="s">
        <v>128</v>
      </c>
    </row>
    <row r="58" spans="2:7" ht="19.5" customHeight="1" x14ac:dyDescent="0.25">
      <c r="B58" s="61" t="s">
        <v>129</v>
      </c>
      <c r="C58" s="61"/>
      <c r="D58" s="61"/>
      <c r="E58" s="61"/>
      <c r="F58" s="61"/>
      <c r="G58" s="61"/>
    </row>
    <row r="59" spans="2:7" ht="27.75" customHeight="1" x14ac:dyDescent="0.25">
      <c r="B59" s="57" t="s">
        <v>130</v>
      </c>
      <c r="C59" s="66" t="s">
        <v>131</v>
      </c>
      <c r="D59" s="66"/>
      <c r="E59" s="66"/>
      <c r="F59" s="66"/>
    </row>
    <row r="60" spans="2:7" ht="27.75" customHeight="1" x14ac:dyDescent="0.25">
      <c r="B60" s="57" t="s">
        <v>132</v>
      </c>
      <c r="C60" s="66" t="s">
        <v>133</v>
      </c>
      <c r="D60" s="66"/>
      <c r="E60" s="66"/>
      <c r="F60" s="66"/>
    </row>
    <row r="61" spans="2:7" ht="27.75" customHeight="1" x14ac:dyDescent="0.25">
      <c r="B61" s="57" t="s">
        <v>134</v>
      </c>
      <c r="C61" s="66" t="s">
        <v>135</v>
      </c>
      <c r="D61" s="66"/>
      <c r="E61" s="66"/>
      <c r="F61" s="66"/>
    </row>
    <row r="62" spans="2:7" ht="27.75" customHeight="1" x14ac:dyDescent="0.25">
      <c r="B62" s="57" t="s">
        <v>136</v>
      </c>
      <c r="C62" s="66" t="s">
        <v>137</v>
      </c>
      <c r="D62" s="66"/>
      <c r="E62" s="66"/>
      <c r="F62" s="66"/>
    </row>
    <row r="63" spans="2:7" ht="27.75" customHeight="1" x14ac:dyDescent="0.25">
      <c r="B63" s="57" t="s">
        <v>138</v>
      </c>
      <c r="C63" s="66" t="s">
        <v>139</v>
      </c>
      <c r="D63" s="66"/>
      <c r="E63" s="66"/>
      <c r="F63" s="66"/>
    </row>
    <row r="64" spans="2:7" ht="27.75" customHeight="1" x14ac:dyDescent="0.25">
      <c r="B64" s="57" t="s">
        <v>140</v>
      </c>
      <c r="C64" s="66" t="s">
        <v>141</v>
      </c>
      <c r="D64" s="66"/>
      <c r="E64" s="66"/>
      <c r="F64" s="66"/>
    </row>
    <row r="66" spans="2:7" ht="19.5" customHeight="1" x14ac:dyDescent="0.25">
      <c r="B66" s="61" t="s">
        <v>142</v>
      </c>
      <c r="C66" s="61"/>
      <c r="D66" s="61"/>
      <c r="E66" s="61"/>
      <c r="F66" s="61"/>
      <c r="G66" s="61"/>
    </row>
    <row r="67" spans="2:7" ht="18" customHeight="1" x14ac:dyDescent="0.25">
      <c r="B67" s="16" t="s">
        <v>143</v>
      </c>
      <c r="C67" s="67" t="s">
        <v>144</v>
      </c>
      <c r="D67" s="67"/>
      <c r="E67" s="67"/>
      <c r="F67" s="67"/>
    </row>
    <row r="68" spans="2:7" ht="18" customHeight="1" x14ac:dyDescent="0.25">
      <c r="B68" s="16" t="s">
        <v>145</v>
      </c>
      <c r="C68" s="67" t="s">
        <v>146</v>
      </c>
      <c r="D68" s="67"/>
      <c r="E68" s="67"/>
      <c r="F68" s="67"/>
    </row>
    <row r="69" spans="2:7" ht="18" customHeight="1" x14ac:dyDescent="0.25">
      <c r="B69" s="16" t="s">
        <v>147</v>
      </c>
      <c r="C69" s="67" t="s">
        <v>148</v>
      </c>
      <c r="D69" s="67"/>
      <c r="E69" s="67"/>
      <c r="F69" s="67"/>
    </row>
    <row r="70" spans="2:7" ht="18" customHeight="1" x14ac:dyDescent="0.25">
      <c r="B70" s="16" t="s">
        <v>149</v>
      </c>
      <c r="C70" s="67" t="s">
        <v>150</v>
      </c>
      <c r="D70" s="67"/>
      <c r="E70" s="67"/>
      <c r="F70" s="67"/>
    </row>
    <row r="71" spans="2:7" ht="18" customHeight="1" x14ac:dyDescent="0.25">
      <c r="B71" s="16" t="s">
        <v>151</v>
      </c>
      <c r="C71" s="67" t="s">
        <v>152</v>
      </c>
      <c r="D71" s="67"/>
      <c r="E71" s="67"/>
      <c r="F71" s="67"/>
    </row>
    <row r="72" spans="2:7" ht="18" customHeight="1" x14ac:dyDescent="0.25">
      <c r="B72" s="16" t="s">
        <v>153</v>
      </c>
      <c r="C72" s="67" t="s">
        <v>154</v>
      </c>
      <c r="D72" s="67"/>
      <c r="E72" s="67"/>
      <c r="F72" s="67"/>
    </row>
    <row r="74" spans="2:7" ht="21.75" customHeight="1" x14ac:dyDescent="0.25">
      <c r="B74" s="68" t="s">
        <v>155</v>
      </c>
      <c r="C74" s="68"/>
      <c r="D74" s="68"/>
      <c r="E74" s="68"/>
      <c r="F74" s="68"/>
    </row>
    <row r="75" spans="2:7" x14ac:dyDescent="0.25">
      <c r="B75" s="68"/>
      <c r="C75" s="68"/>
      <c r="D75" s="68"/>
      <c r="E75" s="68"/>
      <c r="F75" s="68"/>
    </row>
  </sheetData>
  <mergeCells count="44">
    <mergeCell ref="C70:F70"/>
    <mergeCell ref="C71:F71"/>
    <mergeCell ref="C72:F72"/>
    <mergeCell ref="B74:F75"/>
    <mergeCell ref="C64:F64"/>
    <mergeCell ref="B66:G66"/>
    <mergeCell ref="C67:F67"/>
    <mergeCell ref="C68:F68"/>
    <mergeCell ref="C69:F69"/>
    <mergeCell ref="C59:F59"/>
    <mergeCell ref="C60:F60"/>
    <mergeCell ref="C61:F61"/>
    <mergeCell ref="C62:F62"/>
    <mergeCell ref="C63:F63"/>
    <mergeCell ref="D45:F45"/>
    <mergeCell ref="B47:G47"/>
    <mergeCell ref="C48:F50"/>
    <mergeCell ref="C51:F53"/>
    <mergeCell ref="B58:G58"/>
    <mergeCell ref="D40:F40"/>
    <mergeCell ref="D41:F41"/>
    <mergeCell ref="D42:F42"/>
    <mergeCell ref="D43:F43"/>
    <mergeCell ref="D44:F44"/>
    <mergeCell ref="D35:F35"/>
    <mergeCell ref="D36:F36"/>
    <mergeCell ref="D37:F37"/>
    <mergeCell ref="D38:F38"/>
    <mergeCell ref="D39:F39"/>
    <mergeCell ref="D30:F30"/>
    <mergeCell ref="D31:F31"/>
    <mergeCell ref="D32:F32"/>
    <mergeCell ref="D33:F33"/>
    <mergeCell ref="D34:F34"/>
    <mergeCell ref="D25:F25"/>
    <mergeCell ref="D26:F26"/>
    <mergeCell ref="D27:F27"/>
    <mergeCell ref="D28:F28"/>
    <mergeCell ref="D29:F29"/>
    <mergeCell ref="A1:G1"/>
    <mergeCell ref="A2:G2"/>
    <mergeCell ref="B4:G4"/>
    <mergeCell ref="B13:G13"/>
    <mergeCell ref="B24:G24"/>
  </mergeCells>
  <pageMargins left="0.75" right="0.75" top="1" bottom="1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7</vt:i4>
      </vt:variant>
    </vt:vector>
  </HeadingPairs>
  <TitlesOfParts>
    <vt:vector size="9" baseType="lpstr">
      <vt:lpstr>Zeitnachweis</vt:lpstr>
      <vt:lpstr>Stammdaten</vt:lpstr>
      <vt:lpstr>Abwesenheitsarten</vt:lpstr>
      <vt:lpstr>Berichtsjahr</vt:lpstr>
      <vt:lpstr>Berichtsmonat</vt:lpstr>
      <vt:lpstr>Stammdaten!Druckbereich</vt:lpstr>
      <vt:lpstr>Zeitnachweis!Druckbereich</vt:lpstr>
      <vt:lpstr>Feiertage</vt:lpstr>
      <vt:lpstr>Soll_Tag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2026-07-18T06:18:16Z</dcterms:created>
  <dcterms:modified xsi:type="dcterms:W3CDTF">2026-07-18T08:19:31Z</dcterms:modified>
  <dc:language>en-US</dc:language>
</cp:coreProperties>
</file>