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18AC9186-1FBA-49A9-BF08-3D43C6FCDD51}" xr6:coauthVersionLast="47" xr6:coauthVersionMax="47" xr10:uidLastSave="{00000000-0000-0000-0000-000000000000}"/>
  <bookViews>
    <workbookView xWindow="690" yWindow="690" windowWidth="25500" windowHeight="13500" tabRatio="500" xr2:uid="{00000000-000D-0000-FFFF-FFFF00000000}"/>
  </bookViews>
  <sheets>
    <sheet name="Zeiterfassung" sheetId="1" r:id="rId1"/>
    <sheet name="Auswertung" sheetId="2" r:id="rId2"/>
    <sheet name="Stammdaten" sheetId="3" r:id="rId3"/>
  </sheets>
  <definedNames>
    <definedName name="_xlnm.Print_Area" localSheetId="1">Auswertung!$A$1:$J$42</definedName>
    <definedName name="_xlnm.Print_Area" localSheetId="2">Stammdaten!$A$1:$I$20</definedName>
    <definedName name="_xlnm.Print_Area" localSheetId="0">Zeiterfassung!$A$1:$O$71</definedName>
    <definedName name="_xlnm.Print_Titles" localSheetId="0">Zeiterfassung!$7:$7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1" i="2" l="1"/>
  <c r="C31" i="2"/>
  <c r="B31" i="2"/>
  <c r="D30" i="2"/>
  <c r="C30" i="2"/>
  <c r="B30" i="2"/>
  <c r="D29" i="2"/>
  <c r="C29" i="2"/>
  <c r="B29" i="2"/>
  <c r="D28" i="2"/>
  <c r="C28" i="2"/>
  <c r="B28" i="2"/>
  <c r="D27" i="2"/>
  <c r="C27" i="2"/>
  <c r="B27" i="2"/>
  <c r="B26" i="2"/>
  <c r="C22" i="2"/>
  <c r="B22" i="2"/>
  <c r="A22" i="2"/>
  <c r="C21" i="2"/>
  <c r="B21" i="2"/>
  <c r="A21" i="2"/>
  <c r="E20" i="2"/>
  <c r="F20" i="2" s="1"/>
  <c r="D20" i="2"/>
  <c r="C20" i="2"/>
  <c r="B20" i="2"/>
  <c r="A20" i="2"/>
  <c r="C19" i="2"/>
  <c r="B19" i="2"/>
  <c r="A19" i="2"/>
  <c r="E19" i="2" s="1"/>
  <c r="C18" i="2"/>
  <c r="B18" i="2"/>
  <c r="A18" i="2"/>
  <c r="D18" i="2" s="1"/>
  <c r="G14" i="2"/>
  <c r="D14" i="2"/>
  <c r="C14" i="2"/>
  <c r="B14" i="2"/>
  <c r="A14" i="2"/>
  <c r="E14" i="2" s="1"/>
  <c r="F14" i="2" s="1"/>
  <c r="G13" i="2"/>
  <c r="D13" i="2"/>
  <c r="C13" i="2"/>
  <c r="B13" i="2"/>
  <c r="A13" i="2"/>
  <c r="H13" i="2" s="1"/>
  <c r="J13" i="2" s="1"/>
  <c r="G12" i="2"/>
  <c r="D12" i="2"/>
  <c r="C12" i="2"/>
  <c r="B12" i="2"/>
  <c r="A12" i="2"/>
  <c r="E12" i="2" s="1"/>
  <c r="F12" i="2" s="1"/>
  <c r="G11" i="2"/>
  <c r="D11" i="2"/>
  <c r="C11" i="2"/>
  <c r="B11" i="2"/>
  <c r="A11" i="2"/>
  <c r="H11" i="2" s="1"/>
  <c r="J11" i="2" s="1"/>
  <c r="G10" i="2"/>
  <c r="D10" i="2"/>
  <c r="C10" i="2"/>
  <c r="B10" i="2"/>
  <c r="A10" i="2"/>
  <c r="E10" i="2" s="1"/>
  <c r="F10" i="2" s="1"/>
  <c r="G9" i="2"/>
  <c r="D9" i="2"/>
  <c r="C9" i="2"/>
  <c r="B9" i="2"/>
  <c r="A9" i="2"/>
  <c r="I5" i="2"/>
  <c r="C5" i="2"/>
  <c r="A5" i="2"/>
  <c r="L67" i="1"/>
  <c r="J67" i="1"/>
  <c r="M67" i="1" s="1"/>
  <c r="N67" i="1" s="1"/>
  <c r="C67" i="1"/>
  <c r="B67" i="1"/>
  <c r="L66" i="1"/>
  <c r="J66" i="1"/>
  <c r="M66" i="1" s="1"/>
  <c r="N66" i="1" s="1"/>
  <c r="C66" i="1"/>
  <c r="B66" i="1"/>
  <c r="L65" i="1"/>
  <c r="J65" i="1"/>
  <c r="M65" i="1" s="1"/>
  <c r="N65" i="1" s="1"/>
  <c r="C65" i="1"/>
  <c r="B65" i="1"/>
  <c r="L64" i="1"/>
  <c r="J64" i="1"/>
  <c r="M64" i="1" s="1"/>
  <c r="N64" i="1" s="1"/>
  <c r="C64" i="1"/>
  <c r="B64" i="1"/>
  <c r="L63" i="1"/>
  <c r="J63" i="1"/>
  <c r="M63" i="1" s="1"/>
  <c r="N63" i="1" s="1"/>
  <c r="C63" i="1"/>
  <c r="B63" i="1"/>
  <c r="L62" i="1"/>
  <c r="J62" i="1"/>
  <c r="M62" i="1" s="1"/>
  <c r="N62" i="1" s="1"/>
  <c r="C62" i="1"/>
  <c r="B62" i="1"/>
  <c r="L61" i="1"/>
  <c r="J61" i="1"/>
  <c r="M61" i="1" s="1"/>
  <c r="N61" i="1" s="1"/>
  <c r="C61" i="1"/>
  <c r="B61" i="1"/>
  <c r="L60" i="1"/>
  <c r="J60" i="1"/>
  <c r="M60" i="1" s="1"/>
  <c r="N60" i="1" s="1"/>
  <c r="C60" i="1"/>
  <c r="B60" i="1"/>
  <c r="L59" i="1"/>
  <c r="J59" i="1"/>
  <c r="M59" i="1" s="1"/>
  <c r="N59" i="1" s="1"/>
  <c r="C59" i="1"/>
  <c r="B59" i="1"/>
  <c r="L58" i="1"/>
  <c r="M58" i="1" s="1"/>
  <c r="N58" i="1" s="1"/>
  <c r="J58" i="1"/>
  <c r="C58" i="1"/>
  <c r="B58" i="1"/>
  <c r="L57" i="1"/>
  <c r="J57" i="1"/>
  <c r="M57" i="1" s="1"/>
  <c r="N57" i="1" s="1"/>
  <c r="C57" i="1"/>
  <c r="B57" i="1"/>
  <c r="L56" i="1"/>
  <c r="J56" i="1"/>
  <c r="M56" i="1" s="1"/>
  <c r="N56" i="1" s="1"/>
  <c r="C56" i="1"/>
  <c r="B56" i="1"/>
  <c r="L55" i="1"/>
  <c r="J55" i="1"/>
  <c r="M55" i="1" s="1"/>
  <c r="N55" i="1" s="1"/>
  <c r="C55" i="1"/>
  <c r="B55" i="1"/>
  <c r="L54" i="1"/>
  <c r="J54" i="1"/>
  <c r="M54" i="1" s="1"/>
  <c r="N54" i="1" s="1"/>
  <c r="C54" i="1"/>
  <c r="B54" i="1"/>
  <c r="L53" i="1"/>
  <c r="J53" i="1"/>
  <c r="M53" i="1" s="1"/>
  <c r="N53" i="1" s="1"/>
  <c r="C53" i="1"/>
  <c r="B53" i="1"/>
  <c r="L52" i="1"/>
  <c r="J52" i="1"/>
  <c r="M52" i="1" s="1"/>
  <c r="N52" i="1" s="1"/>
  <c r="C52" i="1"/>
  <c r="B52" i="1"/>
  <c r="L51" i="1"/>
  <c r="J51" i="1"/>
  <c r="M51" i="1" s="1"/>
  <c r="N51" i="1" s="1"/>
  <c r="C51" i="1"/>
  <c r="B51" i="1"/>
  <c r="L50" i="1"/>
  <c r="J50" i="1"/>
  <c r="M50" i="1" s="1"/>
  <c r="N50" i="1" s="1"/>
  <c r="C50" i="1"/>
  <c r="B50" i="1"/>
  <c r="L49" i="1"/>
  <c r="J49" i="1"/>
  <c r="M49" i="1" s="1"/>
  <c r="N49" i="1" s="1"/>
  <c r="C49" i="1"/>
  <c r="B49" i="1"/>
  <c r="L48" i="1"/>
  <c r="M48" i="1" s="1"/>
  <c r="N48" i="1" s="1"/>
  <c r="J48" i="1"/>
  <c r="C48" i="1"/>
  <c r="B48" i="1"/>
  <c r="L47" i="1"/>
  <c r="J47" i="1"/>
  <c r="M47" i="1" s="1"/>
  <c r="N47" i="1" s="1"/>
  <c r="C47" i="1"/>
  <c r="B47" i="1"/>
  <c r="L46" i="1"/>
  <c r="J46" i="1"/>
  <c r="M46" i="1" s="1"/>
  <c r="N46" i="1" s="1"/>
  <c r="C46" i="1"/>
  <c r="B46" i="1"/>
  <c r="L45" i="1"/>
  <c r="J45" i="1"/>
  <c r="M45" i="1" s="1"/>
  <c r="N45" i="1" s="1"/>
  <c r="C45" i="1"/>
  <c r="B45" i="1"/>
  <c r="L44" i="1"/>
  <c r="J44" i="1"/>
  <c r="M44" i="1" s="1"/>
  <c r="N44" i="1" s="1"/>
  <c r="C44" i="1"/>
  <c r="B44" i="1"/>
  <c r="L43" i="1"/>
  <c r="J43" i="1"/>
  <c r="M43" i="1" s="1"/>
  <c r="N43" i="1" s="1"/>
  <c r="C43" i="1"/>
  <c r="B43" i="1"/>
  <c r="L42" i="1"/>
  <c r="J42" i="1"/>
  <c r="M42" i="1" s="1"/>
  <c r="N42" i="1" s="1"/>
  <c r="C42" i="1"/>
  <c r="B42" i="1"/>
  <c r="L41" i="1"/>
  <c r="J41" i="1"/>
  <c r="M41" i="1" s="1"/>
  <c r="N41" i="1" s="1"/>
  <c r="C41" i="1"/>
  <c r="B41" i="1"/>
  <c r="L40" i="1"/>
  <c r="J40" i="1"/>
  <c r="M40" i="1" s="1"/>
  <c r="N40" i="1" s="1"/>
  <c r="C40" i="1"/>
  <c r="B40" i="1"/>
  <c r="L39" i="1"/>
  <c r="J39" i="1"/>
  <c r="M39" i="1" s="1"/>
  <c r="N39" i="1" s="1"/>
  <c r="C39" i="1"/>
  <c r="B39" i="1"/>
  <c r="L38" i="1"/>
  <c r="M38" i="1" s="1"/>
  <c r="N38" i="1" s="1"/>
  <c r="J38" i="1"/>
  <c r="C38" i="1"/>
  <c r="B38" i="1"/>
  <c r="L37" i="1"/>
  <c r="J37" i="1"/>
  <c r="M37" i="1" s="1"/>
  <c r="N37" i="1" s="1"/>
  <c r="C37" i="1"/>
  <c r="B37" i="1"/>
  <c r="L36" i="1"/>
  <c r="J36" i="1"/>
  <c r="M36" i="1" s="1"/>
  <c r="N36" i="1" s="1"/>
  <c r="C36" i="1"/>
  <c r="B36" i="1"/>
  <c r="L35" i="1"/>
  <c r="J35" i="1"/>
  <c r="M35" i="1" s="1"/>
  <c r="N35" i="1" s="1"/>
  <c r="C35" i="1"/>
  <c r="B35" i="1"/>
  <c r="L34" i="1"/>
  <c r="J34" i="1"/>
  <c r="M34" i="1" s="1"/>
  <c r="N34" i="1" s="1"/>
  <c r="C34" i="1"/>
  <c r="B34" i="1"/>
  <c r="L33" i="1"/>
  <c r="J33" i="1"/>
  <c r="M33" i="1" s="1"/>
  <c r="N33" i="1" s="1"/>
  <c r="C33" i="1"/>
  <c r="B33" i="1"/>
  <c r="L32" i="1"/>
  <c r="J32" i="1"/>
  <c r="M32" i="1" s="1"/>
  <c r="N32" i="1" s="1"/>
  <c r="C32" i="1"/>
  <c r="B32" i="1"/>
  <c r="L31" i="1"/>
  <c r="J31" i="1"/>
  <c r="M31" i="1" s="1"/>
  <c r="N31" i="1" s="1"/>
  <c r="C31" i="1"/>
  <c r="B31" i="1"/>
  <c r="L30" i="1"/>
  <c r="J30" i="1"/>
  <c r="M30" i="1" s="1"/>
  <c r="N30" i="1" s="1"/>
  <c r="C30" i="1"/>
  <c r="B30" i="1"/>
  <c r="L29" i="1"/>
  <c r="J29" i="1"/>
  <c r="M29" i="1" s="1"/>
  <c r="N29" i="1" s="1"/>
  <c r="C29" i="1"/>
  <c r="B29" i="1"/>
  <c r="L28" i="1"/>
  <c r="M28" i="1" s="1"/>
  <c r="N28" i="1" s="1"/>
  <c r="J28" i="1"/>
  <c r="C28" i="1"/>
  <c r="B28" i="1"/>
  <c r="L27" i="1"/>
  <c r="J27" i="1"/>
  <c r="M27" i="1" s="1"/>
  <c r="N27" i="1" s="1"/>
  <c r="C27" i="1"/>
  <c r="B27" i="1"/>
  <c r="L26" i="1"/>
  <c r="J26" i="1"/>
  <c r="M26" i="1" s="1"/>
  <c r="N26" i="1" s="1"/>
  <c r="C26" i="1"/>
  <c r="B26" i="1"/>
  <c r="L25" i="1"/>
  <c r="J25" i="1"/>
  <c r="M25" i="1" s="1"/>
  <c r="N25" i="1" s="1"/>
  <c r="C25" i="1"/>
  <c r="B25" i="1"/>
  <c r="L24" i="1"/>
  <c r="J24" i="1"/>
  <c r="M24" i="1" s="1"/>
  <c r="N24" i="1" s="1"/>
  <c r="C24" i="1"/>
  <c r="B24" i="1"/>
  <c r="L23" i="1"/>
  <c r="J23" i="1"/>
  <c r="M23" i="1" s="1"/>
  <c r="N23" i="1" s="1"/>
  <c r="C23" i="1"/>
  <c r="B23" i="1"/>
  <c r="L22" i="1"/>
  <c r="J22" i="1"/>
  <c r="M22" i="1" s="1"/>
  <c r="N22" i="1" s="1"/>
  <c r="C22" i="1"/>
  <c r="B22" i="1"/>
  <c r="L21" i="1"/>
  <c r="J21" i="1"/>
  <c r="M21" i="1" s="1"/>
  <c r="N21" i="1" s="1"/>
  <c r="C21" i="1"/>
  <c r="B21" i="1"/>
  <c r="L20" i="1"/>
  <c r="J20" i="1"/>
  <c r="M20" i="1" s="1"/>
  <c r="C20" i="1"/>
  <c r="B20" i="1"/>
  <c r="L19" i="1"/>
  <c r="J19" i="1"/>
  <c r="M19" i="1" s="1"/>
  <c r="N19" i="1" s="1"/>
  <c r="C19" i="1"/>
  <c r="B19" i="1"/>
  <c r="L18" i="1"/>
  <c r="M18" i="1" s="1"/>
  <c r="N18" i="1" s="1"/>
  <c r="J18" i="1"/>
  <c r="C18" i="1"/>
  <c r="B18" i="1"/>
  <c r="L17" i="1"/>
  <c r="J17" i="1"/>
  <c r="M17" i="1" s="1"/>
  <c r="N17" i="1" s="1"/>
  <c r="C17" i="1"/>
  <c r="B17" i="1"/>
  <c r="L16" i="1"/>
  <c r="J16" i="1"/>
  <c r="M16" i="1" s="1"/>
  <c r="N16" i="1" s="1"/>
  <c r="C16" i="1"/>
  <c r="B16" i="1"/>
  <c r="L15" i="1"/>
  <c r="J15" i="1"/>
  <c r="M15" i="1" s="1"/>
  <c r="N15" i="1" s="1"/>
  <c r="C15" i="1"/>
  <c r="B15" i="1"/>
  <c r="L14" i="1"/>
  <c r="J14" i="1"/>
  <c r="M14" i="1" s="1"/>
  <c r="N14" i="1" s="1"/>
  <c r="C14" i="1"/>
  <c r="B14" i="1"/>
  <c r="L13" i="1"/>
  <c r="J13" i="1"/>
  <c r="M13" i="1" s="1"/>
  <c r="N13" i="1" s="1"/>
  <c r="C13" i="1"/>
  <c r="B13" i="1"/>
  <c r="L12" i="1"/>
  <c r="J12" i="1"/>
  <c r="M12" i="1" s="1"/>
  <c r="C12" i="1"/>
  <c r="B12" i="1"/>
  <c r="L11" i="1"/>
  <c r="J11" i="1"/>
  <c r="M11" i="1" s="1"/>
  <c r="C11" i="1"/>
  <c r="B11" i="1"/>
  <c r="L10" i="1"/>
  <c r="J10" i="1"/>
  <c r="M10" i="1" s="1"/>
  <c r="N10" i="1" s="1"/>
  <c r="C10" i="1"/>
  <c r="B10" i="1"/>
  <c r="L9" i="1"/>
  <c r="J9" i="1"/>
  <c r="J68" i="1" s="1"/>
  <c r="C9" i="1"/>
  <c r="B9" i="1"/>
  <c r="L8" i="1"/>
  <c r="M8" i="1" s="1"/>
  <c r="J8" i="1"/>
  <c r="C8" i="1"/>
  <c r="B8" i="1"/>
  <c r="M4" i="1"/>
  <c r="I13" i="2" l="1"/>
  <c r="H14" i="2"/>
  <c r="J14" i="2" s="1"/>
  <c r="N20" i="1"/>
  <c r="I14" i="2"/>
  <c r="I11" i="2"/>
  <c r="G22" i="2"/>
  <c r="H12" i="2"/>
  <c r="J12" i="2" s="1"/>
  <c r="N11" i="1"/>
  <c r="N12" i="1"/>
  <c r="G20" i="2"/>
  <c r="H9" i="2"/>
  <c r="J9" i="2" s="1"/>
  <c r="E5" i="2"/>
  <c r="N8" i="1"/>
  <c r="C26" i="2"/>
  <c r="M68" i="1"/>
  <c r="G21" i="2"/>
  <c r="E9" i="2"/>
  <c r="F9" i="2" s="1"/>
  <c r="E11" i="2"/>
  <c r="F11" i="2" s="1"/>
  <c r="E13" i="2"/>
  <c r="F13" i="2" s="1"/>
  <c r="E18" i="2"/>
  <c r="F18" i="2" s="1"/>
  <c r="D21" i="2"/>
  <c r="E21" i="2"/>
  <c r="F21" i="2" s="1"/>
  <c r="G18" i="2"/>
  <c r="D19" i="2"/>
  <c r="F19" i="2" s="1"/>
  <c r="G19" i="2"/>
  <c r="M9" i="1"/>
  <c r="D22" i="2"/>
  <c r="E22" i="2"/>
  <c r="F22" i="2" s="1"/>
  <c r="I12" i="2" l="1"/>
  <c r="D26" i="2"/>
  <c r="H10" i="2"/>
  <c r="N9" i="1"/>
  <c r="G5" i="2" s="1"/>
  <c r="I9" i="2"/>
  <c r="J10" i="2" l="1"/>
  <c r="I10" i="2"/>
  <c r="N68" i="1"/>
</calcChain>
</file>

<file path=xl/sharedStrings.xml><?xml version="1.0" encoding="utf-8"?>
<sst xmlns="http://schemas.openxmlformats.org/spreadsheetml/2006/main" count="188" uniqueCount="118">
  <si>
    <t>Nordlicht Consulting GmbH  ·  Projektbasierte Arbeitszeiterfassung</t>
  </si>
  <si>
    <t>Firma:</t>
  </si>
  <si>
    <t>Nordlicht Consulting GmbH</t>
  </si>
  <si>
    <t>Zeitraum:</t>
  </si>
  <si>
    <t>Januar – Juni 2026</t>
  </si>
  <si>
    <t>Abteilung:</t>
  </si>
  <si>
    <t>Projektmanagement</t>
  </si>
  <si>
    <t>Stand:</t>
  </si>
  <si>
    <t>Hinweis: Grau hinterlegte Spalten (KW, Wochentag, Arbeitszeit, Stundensatz, Kosten, Abrechenbarer Umsatz) berechnen sich automatisch. Bitte nur die weiß hinterlegten Felder ausfüllen.</t>
  </si>
  <si>
    <t>Datum</t>
  </si>
  <si>
    <t>KW</t>
  </si>
  <si>
    <t>Wochentag</t>
  </si>
  <si>
    <t>Projekt</t>
  </si>
  <si>
    <t>Mitarbeiter</t>
  </si>
  <si>
    <t>Tätigkeit / Aufgabe</t>
  </si>
  <si>
    <t>Start</t>
  </si>
  <si>
    <t>Ende</t>
  </si>
  <si>
    <t>Pause
(Min.)</t>
  </si>
  <si>
    <t>Arbeitszeit
(Std.)</t>
  </si>
  <si>
    <t>Abrechen-
bar</t>
  </si>
  <si>
    <t>Stunden-
satz (€)</t>
  </si>
  <si>
    <t>Kosten
(€)</t>
  </si>
  <si>
    <t>Abrechenbarer
Umsatz (€)</t>
  </si>
  <si>
    <t>Notiz</t>
  </si>
  <si>
    <t>Website-Relaunch</t>
  </si>
  <si>
    <t>Sabine Krüger</t>
  </si>
  <si>
    <t>Kick-off-Meeting mit Kunde</t>
  </si>
  <si>
    <t>Ja</t>
  </si>
  <si>
    <t>Anforderungen aufgenommen</t>
  </si>
  <si>
    <t>CRM-Einführung</t>
  </si>
  <si>
    <t>Jonas Bergmann</t>
  </si>
  <si>
    <t>Ist-Analyse Vertriebsprozess</t>
  </si>
  <si>
    <t>Mia Lindqvist</t>
  </si>
  <si>
    <t>Technisches Konzept</t>
  </si>
  <si>
    <t>Prozessoptimierung Logistik</t>
  </si>
  <si>
    <t>Tobias Wagner</t>
  </si>
  <si>
    <t>Datenerhebung Lagerprozesse</t>
  </si>
  <si>
    <t>Marketingkampagne Frühjahr</t>
  </si>
  <si>
    <t>Lena Hoffmann</t>
  </si>
  <si>
    <t>Konzeptentwicklung Kampagne</t>
  </si>
  <si>
    <t>Abstimmung IT-Schnittstellen</t>
  </si>
  <si>
    <t>Interne Projektbesprechung</t>
  </si>
  <si>
    <t>Nein</t>
  </si>
  <si>
    <t>Nicht abrechenbar (intern)</t>
  </si>
  <si>
    <t>App-Entwicklung Phase 2</t>
  </si>
  <si>
    <t>Bugfixing Release 2.3</t>
  </si>
  <si>
    <t>Workshop Prozessoptimierung</t>
  </si>
  <si>
    <t>Erstellung Content-Plan</t>
  </si>
  <si>
    <t>Testphase Systemanpassung</t>
  </si>
  <si>
    <t>Frontend-Entwicklung</t>
  </si>
  <si>
    <t>Schulungskonzept Vertrieb</t>
  </si>
  <si>
    <t>Recherche Schulungsformate</t>
  </si>
  <si>
    <t>Ergebnispräsentation Kunde</t>
  </si>
  <si>
    <t>Freigabe Werbemittel</t>
  </si>
  <si>
    <t>Anwenderschulung Vertrieb</t>
  </si>
  <si>
    <t>SUMME</t>
  </si>
  <si>
    <t>Wochenende – zur Kontrolle farblich hervorgehoben</t>
  </si>
  <si>
    <t>Tagesarbeitszeit über 10 Std. – Hinweis auf gesetzliche Höchstarbeitszeit (ArbZG)</t>
  </si>
  <si>
    <t>AUSWERTUNG &amp; DASHBOARD</t>
  </si>
  <si>
    <t>Projekt- und Mitarbeiterauswertung  ·  Nordlicht Consulting GmbH</t>
  </si>
  <si>
    <t>Erfasste Std. gesamt</t>
  </si>
  <si>
    <t>Abrechenbare Std.</t>
  </si>
  <si>
    <t>Kosten gesamt</t>
  </si>
  <si>
    <t>Abrechenbarer Umsatz</t>
  </si>
  <si>
    <t>Aktive Projekte</t>
  </si>
  <si>
    <t>Projektauswertung</t>
  </si>
  <si>
    <t>Kunde</t>
  </si>
  <si>
    <t>Status</t>
  </si>
  <si>
    <t>Budget (Std.)</t>
  </si>
  <si>
    <t>Ist (Std.)</t>
  </si>
  <si>
    <t>Auslastung Std.</t>
  </si>
  <si>
    <t>Budget (€)</t>
  </si>
  <si>
    <t>Ist (€)</t>
  </si>
  <si>
    <t>Verbleibend (€)</t>
  </si>
  <si>
    <t>Auslastung €</t>
  </si>
  <si>
    <t>Mitarbeiterauswertung</t>
  </si>
  <si>
    <t>Rolle</t>
  </si>
  <si>
    <t>Stundensatz (€)</t>
  </si>
  <si>
    <t>Erfasste Std.</t>
  </si>
  <si>
    <t>Anteil abrechenbar</t>
  </si>
  <si>
    <t>Kosten (€)</t>
  </si>
  <si>
    <t>Monatsübersicht 2026</t>
  </si>
  <si>
    <t>Monat</t>
  </si>
  <si>
    <t>Stunden</t>
  </si>
  <si>
    <t>Abrechenbarer Umsatz (€)</t>
  </si>
  <si>
    <t>STAMMDATEN</t>
  </si>
  <si>
    <t>Projekte</t>
  </si>
  <si>
    <t>Projekt-ID</t>
  </si>
  <si>
    <t>Projektname</t>
  </si>
  <si>
    <t>Projektleitung</t>
  </si>
  <si>
    <t>Geplantes Ende</t>
  </si>
  <si>
    <t>P-2026-01</t>
  </si>
  <si>
    <t>Blauwald Handels AG</t>
  </si>
  <si>
    <t>Aktiv</t>
  </si>
  <si>
    <t>P-2026-02</t>
  </si>
  <si>
    <t>Fichte &amp; Partner</t>
  </si>
  <si>
    <t>P-2026-03</t>
  </si>
  <si>
    <t>P-2026-04</t>
  </si>
  <si>
    <t>Rheintal Spedition GmbH</t>
  </si>
  <si>
    <t>P-2026-05</t>
  </si>
  <si>
    <t>Solberg Retail GmbH</t>
  </si>
  <si>
    <t>Abgeschlossen</t>
  </si>
  <si>
    <t>P-2026-06</t>
  </si>
  <si>
    <t>Geplant</t>
  </si>
  <si>
    <t>Mitarbeiter-ID</t>
  </si>
  <si>
    <t>Name</t>
  </si>
  <si>
    <t>Soll-Std./Woche</t>
  </si>
  <si>
    <t>M-01</t>
  </si>
  <si>
    <t>M-02</t>
  </si>
  <si>
    <t>Senior Berater</t>
  </si>
  <si>
    <t>M-03</t>
  </si>
  <si>
    <t>Marketing Consultant</t>
  </si>
  <si>
    <t>M-04</t>
  </si>
  <si>
    <t>Prozessanalyst</t>
  </si>
  <si>
    <t>M-05</t>
  </si>
  <si>
    <t>Softwareentwicklerin</t>
  </si>
  <si>
    <t>Hinweis: Diese Tabelle speist automatisch die Dropdown-Listen und Berechnungen in den Blättern „Zeiterfassung“ und „Auswertung“. Projekte und Mitarbeiter können hier ergänzt, umbenannt oder in ihren Werten angepasst werden – alle Formeln passen sich automatisch an.</t>
  </si>
  <si>
    <t>PROJEKTZEITERFASSUNG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</si>
</sst>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\.mm\.yyyy"/>
    <numFmt numFmtId="165" formatCode="hh:mm"/>
    <numFmt numFmtId="166" formatCode="#,##0&quot; €&quot;"/>
    <numFmt numFmtId="167" formatCode="#,##0.00&quot; €&quot;"/>
    <numFmt numFmtId="168" formatCode="0.0"/>
    <numFmt numFmtId="169" formatCode="[$-407]mmmm\ yyyy"/>
  </numFmts>
  <fonts count="15" x14ac:knownFonts="1">
    <font>
      <sz val="11"/>
      <color theme="1"/>
      <name val="Calibri"/>
      <family val="2"/>
      <charset val="1"/>
    </font>
    <font>
      <b/>
      <sz val="18"/>
      <color rgb="FFFFFFFF"/>
      <name val="Calibri"/>
      <charset val="1"/>
    </font>
    <font>
      <i/>
      <sz val="11"/>
      <color rgb="FFFFFFFF"/>
      <name val="Calibri"/>
      <charset val="1"/>
    </font>
    <font>
      <b/>
      <sz val="10"/>
      <color rgb="FF0F332D"/>
      <name val="Calibri"/>
      <charset val="1"/>
    </font>
    <font>
      <sz val="10"/>
      <color rgb="FF000000"/>
      <name val="Calibri"/>
      <charset val="1"/>
    </font>
    <font>
      <i/>
      <sz val="9"/>
      <color rgb="FF6B6B63"/>
      <name val="Calibri"/>
      <charset val="1"/>
    </font>
    <font>
      <b/>
      <sz val="10"/>
      <color rgb="FFFFFFFF"/>
      <name val="Calibri"/>
      <charset val="1"/>
    </font>
    <font>
      <b/>
      <sz val="11"/>
      <color rgb="FFFFFFFF"/>
      <name val="Calibri"/>
      <charset val="1"/>
    </font>
    <font>
      <b/>
      <sz val="9"/>
      <color rgb="FF0F332D"/>
      <name val="Calibri"/>
      <charset val="1"/>
    </font>
    <font>
      <b/>
      <sz val="15"/>
      <color rgb="FF0F332D"/>
      <name val="Calibri"/>
      <charset val="1"/>
    </font>
    <font>
      <b/>
      <sz val="12"/>
      <color rgb="FFFFFFFF"/>
      <name val="Calibri"/>
      <charset val="1"/>
    </font>
    <font>
      <b/>
      <sz val="16"/>
      <color rgb="FFFFFFFF"/>
      <name val="Calibri"/>
      <charset val="1"/>
    </font>
    <font>
      <b/>
      <sz val="10"/>
      <color rgb="FF2E7D32"/>
      <name val="Calibri"/>
      <charset val="1"/>
    </font>
    <font>
      <b/>
      <sz val="10"/>
      <color rgb="FF555555"/>
      <name val="Calibri"/>
      <charset val="1"/>
    </font>
    <font>
      <b/>
      <sz val="10"/>
      <color rgb="FF8A6D00"/>
      <name val="Calibri"/>
      <charset val="1"/>
    </font>
  </fonts>
  <fills count="13">
    <fill>
      <patternFill patternType="none"/>
    </fill>
    <fill>
      <patternFill patternType="gray125"/>
    </fill>
    <fill>
      <patternFill patternType="solid">
        <fgColor rgb="FF0F332D"/>
        <bgColor rgb="FF003366"/>
      </patternFill>
    </fill>
    <fill>
      <patternFill patternType="solid">
        <fgColor rgb="FF1B4B43"/>
        <bgColor rgb="FF0F332D"/>
      </patternFill>
    </fill>
    <fill>
      <patternFill patternType="solid">
        <fgColor rgb="FFF2F0EA"/>
        <bgColor rgb="FFE3F2E1"/>
      </patternFill>
    </fill>
    <fill>
      <patternFill patternType="solid">
        <fgColor rgb="FFFFFFFF"/>
        <bgColor rgb="FFF9F9F9"/>
      </patternFill>
    </fill>
    <fill>
      <patternFill patternType="solid">
        <fgColor rgb="FFE9E4D6"/>
        <bgColor rgb="FFE7E7E2"/>
      </patternFill>
    </fill>
    <fill>
      <patternFill patternType="solid">
        <fgColor rgb="FFFBE2DF"/>
        <bgColor rgb="FFF4E9CB"/>
      </patternFill>
    </fill>
    <fill>
      <patternFill patternType="solid">
        <fgColor rgb="FFF4E9CB"/>
        <bgColor rgb="FFFBF1D2"/>
      </patternFill>
    </fill>
    <fill>
      <patternFill patternType="solid">
        <fgColor rgb="FFFAF9F6"/>
        <bgColor rgb="FFF9F9F9"/>
      </patternFill>
    </fill>
    <fill>
      <patternFill patternType="solid">
        <fgColor rgb="FFE3F2E1"/>
        <bgColor rgb="FFE7E7E2"/>
      </patternFill>
    </fill>
    <fill>
      <patternFill patternType="solid">
        <fgColor rgb="FFE7E7E2"/>
        <bgColor rgb="FFE9E4D6"/>
      </patternFill>
    </fill>
    <fill>
      <patternFill patternType="solid">
        <fgColor rgb="FFFBF1D2"/>
        <bgColor rgb="FFF4E9CB"/>
      </patternFill>
    </fill>
  </fills>
  <borders count="2">
    <border>
      <left/>
      <right/>
      <top/>
      <bottom/>
      <diagonal/>
    </border>
    <border>
      <left style="thin">
        <color rgb="FFD9D6CC"/>
      </left>
      <right style="thin">
        <color rgb="FFD9D6CC"/>
      </right>
      <top style="thin">
        <color rgb="FFD9D6CC"/>
      </top>
      <bottom style="thin">
        <color rgb="FFD9D6CC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5" fillId="0" borderId="0" xfId="0" applyFont="1" applyAlignment="1">
      <alignment horizontal="left" vertical="center" wrapText="1"/>
    </xf>
    <xf numFmtId="0" fontId="11" fillId="2" borderId="0" xfId="0" applyFont="1" applyFill="1" applyAlignment="1">
      <alignment horizontal="left" vertical="center" indent="1"/>
    </xf>
    <xf numFmtId="0" fontId="10" fillId="3" borderId="0" xfId="0" applyFont="1" applyFill="1" applyAlignment="1">
      <alignment horizontal="left" vertical="center" indent="1"/>
    </xf>
    <xf numFmtId="1" fontId="9" fillId="4" borderId="0" xfId="0" applyNumberFormat="1" applyFont="1" applyFill="1" applyAlignment="1">
      <alignment horizontal="center" vertical="center" wrapText="1"/>
    </xf>
    <xf numFmtId="166" fontId="9" fillId="4" borderId="0" xfId="0" applyNumberFormat="1" applyFont="1" applyFill="1" applyAlignment="1">
      <alignment horizontal="center" vertical="center" wrapText="1"/>
    </xf>
    <xf numFmtId="168" fontId="9" fillId="4" borderId="0" xfId="0" applyNumberFormat="1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5" fillId="0" borderId="0" xfId="0" applyFont="1"/>
    <xf numFmtId="0" fontId="7" fillId="3" borderId="0" xfId="0" applyFont="1" applyFill="1" applyAlignment="1">
      <alignment horizontal="right" vertical="center" indent="1"/>
    </xf>
    <xf numFmtId="0" fontId="5" fillId="0" borderId="0" xfId="0" applyFont="1" applyAlignment="1">
      <alignment horizontal="left" vertical="center" wrapText="1" indent="1"/>
    </xf>
    <xf numFmtId="164" fontId="4" fillId="4" borderId="0" xfId="0" applyNumberFormat="1" applyFont="1" applyFill="1" applyAlignment="1">
      <alignment horizontal="left" vertical="center" indent="1"/>
    </xf>
    <xf numFmtId="0" fontId="4" fillId="4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3" fillId="4" borderId="0" xfId="0" applyFont="1" applyFill="1" applyAlignment="1">
      <alignment horizontal="left" vertical="center" indent="1"/>
    </xf>
    <xf numFmtId="0" fontId="6" fillId="3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165" fontId="4" fillId="5" borderId="1" xfId="0" applyNumberFormat="1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66" fontId="4" fillId="4" borderId="1" xfId="0" applyNumberFormat="1" applyFont="1" applyFill="1" applyBorder="1" applyAlignment="1">
      <alignment horizontal="center" vertical="center" wrapText="1"/>
    </xf>
    <xf numFmtId="167" fontId="4" fillId="4" borderId="1" xfId="0" applyNumberFormat="1" applyFont="1" applyFill="1" applyBorder="1" applyAlignment="1">
      <alignment horizontal="center" vertical="center" wrapText="1"/>
    </xf>
    <xf numFmtId="2" fontId="7" fillId="3" borderId="0" xfId="0" applyNumberFormat="1" applyFont="1" applyFill="1" applyAlignment="1">
      <alignment horizontal="center" vertical="center" wrapText="1"/>
    </xf>
    <xf numFmtId="0" fontId="0" fillId="3" borderId="0" xfId="0" applyFill="1"/>
    <xf numFmtId="167" fontId="7" fillId="3" borderId="0" xfId="0" applyNumberFormat="1" applyFont="1" applyFill="1" applyAlignment="1">
      <alignment horizontal="center" vertical="center" wrapText="1"/>
    </xf>
    <xf numFmtId="0" fontId="0" fillId="6" borderId="0" xfId="0" applyFill="1"/>
    <xf numFmtId="0" fontId="0" fillId="7" borderId="0" xfId="0" applyFill="1"/>
    <xf numFmtId="0" fontId="8" fillId="8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center" vertical="center" wrapText="1"/>
    </xf>
    <xf numFmtId="3" fontId="4" fillId="9" borderId="1" xfId="0" applyNumberFormat="1" applyFont="1" applyFill="1" applyBorder="1" applyAlignment="1">
      <alignment horizontal="center" vertical="center" wrapText="1"/>
    </xf>
    <xf numFmtId="168" fontId="4" fillId="9" borderId="1" xfId="0" applyNumberFormat="1" applyFont="1" applyFill="1" applyBorder="1" applyAlignment="1">
      <alignment horizontal="center" vertical="center" wrapText="1"/>
    </xf>
    <xf numFmtId="9" fontId="4" fillId="9" borderId="1" xfId="0" applyNumberFormat="1" applyFont="1" applyFill="1" applyBorder="1" applyAlignment="1">
      <alignment horizontal="center" vertical="center" wrapText="1"/>
    </xf>
    <xf numFmtId="166" fontId="4" fillId="9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8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9" fontId="4" fillId="9" borderId="1" xfId="0" applyNumberFormat="1" applyFont="1" applyFill="1" applyBorder="1" applyAlignment="1">
      <alignment horizontal="center" vertical="center" wrapText="1"/>
    </xf>
    <xf numFmtId="169" fontId="4" fillId="0" borderId="1" xfId="0" applyNumberFormat="1" applyFont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 vertical="center"/>
    </xf>
    <xf numFmtId="0" fontId="12" fillId="10" borderId="1" xfId="0" applyFont="1" applyFill="1" applyBorder="1" applyAlignment="1">
      <alignment horizontal="center" vertical="center" wrapText="1"/>
    </xf>
    <xf numFmtId="164" fontId="4" fillId="9" borderId="1" xfId="0" applyNumberFormat="1" applyFont="1" applyFill="1" applyBorder="1" applyAlignment="1">
      <alignment horizontal="left" vertical="center"/>
    </xf>
    <xf numFmtId="3" fontId="4" fillId="9" borderId="1" xfId="0" applyNumberFormat="1" applyFont="1" applyFill="1" applyBorder="1" applyAlignment="1">
      <alignment horizontal="right" vertical="center"/>
    </xf>
    <xf numFmtId="166" fontId="4" fillId="9" borderId="1" xfId="0" applyNumberFormat="1" applyFont="1" applyFill="1" applyBorder="1" applyAlignment="1">
      <alignment horizontal="right" vertical="center"/>
    </xf>
    <xf numFmtId="0" fontId="13" fillId="11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1" fontId="4" fillId="9" borderId="1" xfId="0" applyNumberFormat="1" applyFont="1" applyFill="1" applyBorder="1" applyAlignment="1">
      <alignment horizontal="right" vertical="center"/>
    </xf>
    <xf numFmtId="1" fontId="4" fillId="0" borderId="1" xfId="0" applyNumberFormat="1" applyFont="1" applyBorder="1" applyAlignment="1">
      <alignment horizontal="right" vertical="center"/>
    </xf>
  </cellXfs>
  <cellStyles count="1">
    <cellStyle name="Standard" xfId="0" builtinId="0"/>
  </cellStyles>
  <dxfs count="2">
    <dxf>
      <font>
        <b/>
        <color rgb="FFC0392B"/>
        <name val="Calibri"/>
        <charset val="1"/>
      </font>
      <fill>
        <patternFill>
          <bgColor rgb="FFFBE2DF"/>
        </patternFill>
      </fill>
    </dxf>
    <dxf>
      <fill>
        <patternFill>
          <bgColor rgb="FFE9E4D6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A6D00"/>
      <rgbColor rgb="FF800080"/>
      <rgbColor rgb="FF008080"/>
      <rgbColor rgb="FFD9D6CC"/>
      <rgbColor rgb="FF878787"/>
      <rgbColor rgb="FF9999FF"/>
      <rgbColor rgb="FFC0504D"/>
      <rgbColor rgb="FFFBF1D2"/>
      <rgbColor rgb="FFF2F0EA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9F9F9"/>
      <rgbColor rgb="FFE3F2E1"/>
      <rgbColor rgb="FFF4E9CB"/>
      <rgbColor rgb="FFE7E7E2"/>
      <rgbColor rgb="FFE9E4D6"/>
      <rgbColor rgb="FFFAF9F6"/>
      <rgbColor rgb="FFFBE2DF"/>
      <rgbColor rgb="FF4F81BD"/>
      <rgbColor rgb="FF4BACC6"/>
      <rgbColor rgb="FF9BBB59"/>
      <rgbColor rgb="FFFFCC00"/>
      <rgbColor rgb="FFC99A2E"/>
      <rgbColor rgb="FFFF6600"/>
      <rgbColor rgb="FF8064A2"/>
      <rgbColor rgb="FF6B6B63"/>
      <rgbColor rgb="FF003366"/>
      <rgbColor rgb="FF2E7D32"/>
      <rgbColor rgb="FF0F332D"/>
      <rgbColor rgb="FF333300"/>
      <rgbColor rgb="FFC0392B"/>
      <rgbColor rgb="FF993366"/>
      <rgbColor rgb="FF555555"/>
      <rgbColor rgb="FF1B4B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Ist-Stunden je Projekt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Auswertung!$E$8</c:f>
              <c:strCache>
                <c:ptCount val="1"/>
                <c:pt idx="0">
                  <c:v>Ist (Std.)</c:v>
                </c:pt>
              </c:strCache>
            </c:strRef>
          </c:tx>
          <c:spPr>
            <a:solidFill>
              <a:srgbClr val="1B4B43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Auswertung!$A$9:$A$14</c:f>
              <c:strCache>
                <c:ptCount val="6"/>
                <c:pt idx="0">
                  <c:v>Website-Relaunch</c:v>
                </c:pt>
                <c:pt idx="1">
                  <c:v>CRM-Einführung</c:v>
                </c:pt>
                <c:pt idx="2">
                  <c:v>Marketingkampagne Frühjahr</c:v>
                </c:pt>
                <c:pt idx="3">
                  <c:v>Prozessoptimierung Logistik</c:v>
                </c:pt>
                <c:pt idx="4">
                  <c:v>App-Entwicklung Phase 2</c:v>
                </c:pt>
                <c:pt idx="5">
                  <c:v>Schulungskonzept Vertrieb</c:v>
                </c:pt>
              </c:strCache>
            </c:strRef>
          </c:cat>
          <c:val>
            <c:numRef>
              <c:f>Auswertung!$E$9:$E$14</c:f>
              <c:numCache>
                <c:formatCode>0.0</c:formatCode>
                <c:ptCount val="6"/>
                <c:pt idx="0">
                  <c:v>18</c:v>
                </c:pt>
                <c:pt idx="1">
                  <c:v>21</c:v>
                </c:pt>
                <c:pt idx="2">
                  <c:v>13.5</c:v>
                </c:pt>
                <c:pt idx="3">
                  <c:v>16.25</c:v>
                </c:pt>
                <c:pt idx="4">
                  <c:v>2.75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6D-4A7F-AA39-C5ADCA287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50345"/>
        <c:axId val="98293670"/>
      </c:barChart>
      <c:catAx>
        <c:axId val="4135034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98293670"/>
        <c:crosses val="autoZero"/>
        <c:auto val="1"/>
        <c:lblAlgn val="ctr"/>
        <c:lblOffset val="100"/>
        <c:noMultiLvlLbl val="0"/>
      </c:catAx>
      <c:valAx>
        <c:axId val="9829367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Stunden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41350345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Stunden je Monat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Auswertung!$B$25</c:f>
              <c:strCache>
                <c:ptCount val="1"/>
                <c:pt idx="0">
                  <c:v>Stunden</c:v>
                </c:pt>
              </c:strCache>
            </c:strRef>
          </c:tx>
          <c:spPr>
            <a:solidFill>
              <a:srgbClr val="C99A2E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Auswertung!$A$26:$A$31</c:f>
              <c:numCache>
                <c:formatCode>[$-407]mmmm\ yyyy</c:formatCode>
                <c:ptCount val="6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</c:numCache>
            </c:numRef>
          </c:cat>
          <c:val>
            <c:numRef>
              <c:f>Auswertung!$B$26:$B$31</c:f>
              <c:numCache>
                <c:formatCode>0.0</c:formatCode>
                <c:ptCount val="6"/>
                <c:pt idx="0">
                  <c:v>74.5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78-43AB-95FD-4B02E095B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59104"/>
        <c:axId val="83573567"/>
      </c:barChart>
      <c:dateAx>
        <c:axId val="17959104"/>
        <c:scaling>
          <c:orientation val="minMax"/>
        </c:scaling>
        <c:delete val="0"/>
        <c:axPos val="b"/>
        <c:numFmt formatCode="[$-407]mmmm\ yyyy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83573567"/>
        <c:crosses val="autoZero"/>
        <c:auto val="1"/>
        <c:lblOffset val="100"/>
        <c:baseTimeUnit val="months"/>
      </c:dateAx>
      <c:valAx>
        <c:axId val="8357356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Stunden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17959104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Stundenverteilung nach Mitarbeiter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Auswertung!$D$17</c:f>
              <c:strCache>
                <c:ptCount val="1"/>
                <c:pt idx="0">
                  <c:v>Erfasste Std.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1D3B-427B-9D3B-C713F372B98E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1D3B-427B-9D3B-C713F372B98E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1D3B-427B-9D3B-C713F372B98E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1D3B-427B-9D3B-C713F372B98E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9-1D3B-427B-9D3B-C713F372B98E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1-1D3B-427B-9D3B-C713F372B98E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3-1D3B-427B-9D3B-C713F372B98E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5-1D3B-427B-9D3B-C713F372B98E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7-1D3B-427B-9D3B-C713F372B98E}"/>
                </c:ext>
              </c:extLst>
            </c:dLbl>
            <c:dLbl>
              <c:idx val="4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9-1D3B-427B-9D3B-C713F372B9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de-DE"/>
              </a:p>
            </c:txPr>
            <c:dLblPos val="bestFit"/>
            <c:showLegendKey val="1"/>
            <c:showVal val="1"/>
            <c:showCatName val="1"/>
            <c:showSerName val="1"/>
            <c:showPercent val="1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Auswertung!$A$18:$A$22</c:f>
              <c:strCache>
                <c:ptCount val="5"/>
                <c:pt idx="0">
                  <c:v>Sabine Krüger</c:v>
                </c:pt>
                <c:pt idx="1">
                  <c:v>Jonas Bergmann</c:v>
                </c:pt>
                <c:pt idx="2">
                  <c:v>Lena Hoffmann</c:v>
                </c:pt>
                <c:pt idx="3">
                  <c:v>Tobias Wagner</c:v>
                </c:pt>
                <c:pt idx="4">
                  <c:v>Mia Lindqvist</c:v>
                </c:pt>
              </c:strCache>
            </c:strRef>
          </c:cat>
          <c:val>
            <c:numRef>
              <c:f>Auswertung!$D$18:$D$22</c:f>
              <c:numCache>
                <c:formatCode>0.0</c:formatCode>
                <c:ptCount val="5"/>
                <c:pt idx="0">
                  <c:v>5.75</c:v>
                </c:pt>
                <c:pt idx="1">
                  <c:v>21</c:v>
                </c:pt>
                <c:pt idx="2">
                  <c:v>13.5</c:v>
                </c:pt>
                <c:pt idx="3">
                  <c:v>16.25</c:v>
                </c:pt>
                <c:pt idx="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D3B-427B-9D3B-C713F372B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6</xdr:row>
      <xdr:rowOff>0</xdr:rowOff>
    </xdr:from>
    <xdr:to>
      <xdr:col>11</xdr:col>
      <xdr:colOff>347760</xdr:colOff>
      <xdr:row>20</xdr:row>
      <xdr:rowOff>11520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0</xdr:colOff>
      <xdr:row>23</xdr:row>
      <xdr:rowOff>0</xdr:rowOff>
    </xdr:from>
    <xdr:to>
      <xdr:col>11</xdr:col>
      <xdr:colOff>347760</xdr:colOff>
      <xdr:row>38</xdr:row>
      <xdr:rowOff>59400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0</xdr:colOff>
      <xdr:row>15</xdr:row>
      <xdr:rowOff>0</xdr:rowOff>
    </xdr:from>
    <xdr:to>
      <xdr:col>11</xdr:col>
      <xdr:colOff>347760</xdr:colOff>
      <xdr:row>29</xdr:row>
      <xdr:rowOff>59400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B4B43"/>
    <pageSetUpPr fitToPage="1"/>
  </sheetPr>
  <dimension ref="A1:O71"/>
  <sheetViews>
    <sheetView showGridLines="0" tabSelected="1" zoomScaleNormal="100" workbookViewId="0">
      <pane ySplit="7" topLeftCell="A35" activePane="bottomLeft" state="frozen"/>
      <selection pane="bottomLeft" activeCell="O52" sqref="O52"/>
    </sheetView>
  </sheetViews>
  <sheetFormatPr baseColWidth="10" defaultColWidth="8.7109375" defaultRowHeight="15" x14ac:dyDescent="0.25"/>
  <cols>
    <col min="1" max="1" width="12" customWidth="1"/>
    <col min="2" max="2" width="6" customWidth="1"/>
    <col min="3" max="3" width="13" customWidth="1"/>
    <col min="4" max="4" width="22" customWidth="1"/>
    <col min="5" max="5" width="16" customWidth="1"/>
    <col min="6" max="6" width="30" customWidth="1"/>
    <col min="7" max="9" width="8" customWidth="1"/>
    <col min="10" max="10" width="11" customWidth="1"/>
    <col min="11" max="11" width="12" customWidth="1"/>
    <col min="12" max="13" width="11" customWidth="1"/>
    <col min="14" max="14" width="13" customWidth="1"/>
    <col min="15" max="15" width="24" customWidth="1"/>
  </cols>
  <sheetData>
    <row r="1" spans="1:15" ht="33.75" customHeight="1" x14ac:dyDescent="0.25">
      <c r="A1" s="14" t="s">
        <v>117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9.5" customHeight="1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6" customHeight="1" x14ac:dyDescent="0.25"/>
    <row r="4" spans="1:15" ht="21.75" customHeight="1" x14ac:dyDescent="0.25">
      <c r="A4" s="15" t="s">
        <v>1</v>
      </c>
      <c r="B4" s="12" t="s">
        <v>2</v>
      </c>
      <c r="C4" s="12"/>
      <c r="D4" s="12"/>
      <c r="E4" s="15" t="s">
        <v>3</v>
      </c>
      <c r="F4" s="12" t="s">
        <v>4</v>
      </c>
      <c r="G4" s="12"/>
      <c r="H4" s="12"/>
      <c r="I4" s="15" t="s">
        <v>5</v>
      </c>
      <c r="J4" s="12" t="s">
        <v>6</v>
      </c>
      <c r="K4" s="12"/>
      <c r="L4" s="15" t="s">
        <v>7</v>
      </c>
      <c r="M4" s="11">
        <f ca="1">TODAY()</f>
        <v>46209</v>
      </c>
      <c r="N4" s="11"/>
      <c r="O4" s="11"/>
    </row>
    <row r="5" spans="1:15" ht="18" customHeight="1" x14ac:dyDescent="0.25">
      <c r="A5" s="10" t="s">
        <v>8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 ht="6" customHeight="1" x14ac:dyDescent="0.25"/>
    <row r="7" spans="1:15" ht="30" customHeight="1" x14ac:dyDescent="0.25">
      <c r="A7" s="16" t="s">
        <v>9</v>
      </c>
      <c r="B7" s="16" t="s">
        <v>10</v>
      </c>
      <c r="C7" s="16" t="s">
        <v>11</v>
      </c>
      <c r="D7" s="16" t="s">
        <v>12</v>
      </c>
      <c r="E7" s="16" t="s">
        <v>13</v>
      </c>
      <c r="F7" s="16" t="s">
        <v>14</v>
      </c>
      <c r="G7" s="16" t="s">
        <v>15</v>
      </c>
      <c r="H7" s="16" t="s">
        <v>16</v>
      </c>
      <c r="I7" s="16" t="s">
        <v>17</v>
      </c>
      <c r="J7" s="16" t="s">
        <v>18</v>
      </c>
      <c r="K7" s="16" t="s">
        <v>19</v>
      </c>
      <c r="L7" s="16" t="s">
        <v>20</v>
      </c>
      <c r="M7" s="16" t="s">
        <v>21</v>
      </c>
      <c r="N7" s="16" t="s">
        <v>22</v>
      </c>
      <c r="O7" s="16" t="s">
        <v>23</v>
      </c>
    </row>
    <row r="8" spans="1:15" x14ac:dyDescent="0.25">
      <c r="A8" s="17">
        <v>46027</v>
      </c>
      <c r="B8" s="18">
        <f t="shared" ref="B8:B39" si="0">IF(A8="","",_xlfn.ISOWEEKNUM(A8))</f>
        <v>2</v>
      </c>
      <c r="C8" s="18" t="str">
        <f t="shared" ref="C8:C39" si="1">IF(A8="","",TEXT(A8,"[$-407]dddd"))</f>
        <v>Montag</v>
      </c>
      <c r="D8" s="19" t="s">
        <v>24</v>
      </c>
      <c r="E8" s="19" t="s">
        <v>25</v>
      </c>
      <c r="F8" s="19" t="s">
        <v>26</v>
      </c>
      <c r="G8" s="20">
        <v>0.375</v>
      </c>
      <c r="H8" s="20">
        <v>0.45833333333333298</v>
      </c>
      <c r="I8" s="21">
        <v>15</v>
      </c>
      <c r="J8" s="22">
        <f t="shared" ref="J8:J39" si="2">IF(OR(A8="",G8="",H8=""),"",ROUND((H8-G8)*24-I8/60,2))</f>
        <v>1.75</v>
      </c>
      <c r="K8" s="23" t="s">
        <v>27</v>
      </c>
      <c r="L8" s="24">
        <f>IF(E8="","",IFERROR(VLOOKUP(E8,Stammdaten!$B$14:$D$18,3,FALSE()),""))</f>
        <v>95</v>
      </c>
      <c r="M8" s="25">
        <f t="shared" ref="M8:M39" si="3">IF(OR(J8="",L8=""),"",J8*L8)</f>
        <v>166.25</v>
      </c>
      <c r="N8" s="25">
        <f t="shared" ref="N8:N39" si="4">IF(M8="","",IF(K8="Ja",M8,0))</f>
        <v>166.25</v>
      </c>
      <c r="O8" s="19" t="s">
        <v>28</v>
      </c>
    </row>
    <row r="9" spans="1:15" x14ac:dyDescent="0.25">
      <c r="A9" s="17">
        <v>46027</v>
      </c>
      <c r="B9" s="18">
        <f t="shared" si="0"/>
        <v>2</v>
      </c>
      <c r="C9" s="18" t="str">
        <f t="shared" si="1"/>
        <v>Montag</v>
      </c>
      <c r="D9" s="19" t="s">
        <v>29</v>
      </c>
      <c r="E9" s="19" t="s">
        <v>30</v>
      </c>
      <c r="F9" s="19" t="s">
        <v>31</v>
      </c>
      <c r="G9" s="20">
        <v>0.35416666666666702</v>
      </c>
      <c r="H9" s="20">
        <v>0.52083333333333304</v>
      </c>
      <c r="I9" s="21">
        <v>30</v>
      </c>
      <c r="J9" s="22">
        <f t="shared" si="2"/>
        <v>3.5</v>
      </c>
      <c r="K9" s="23" t="s">
        <v>27</v>
      </c>
      <c r="L9" s="24">
        <f>IF(E9="","",IFERROR(VLOOKUP(E9,Stammdaten!$B$14:$D$18,3,FALSE()),""))</f>
        <v>90</v>
      </c>
      <c r="M9" s="25">
        <f t="shared" si="3"/>
        <v>315</v>
      </c>
      <c r="N9" s="25">
        <f t="shared" si="4"/>
        <v>315</v>
      </c>
      <c r="O9" s="19"/>
    </row>
    <row r="10" spans="1:15" x14ac:dyDescent="0.25">
      <c r="A10" s="17">
        <v>46028</v>
      </c>
      <c r="B10" s="18">
        <f t="shared" si="0"/>
        <v>2</v>
      </c>
      <c r="C10" s="18" t="str">
        <f t="shared" si="1"/>
        <v>Dienstag</v>
      </c>
      <c r="D10" s="19" t="s">
        <v>24</v>
      </c>
      <c r="E10" s="19" t="s">
        <v>32</v>
      </c>
      <c r="F10" s="19" t="s">
        <v>33</v>
      </c>
      <c r="G10" s="20">
        <v>0.375</v>
      </c>
      <c r="H10" s="20">
        <v>0.70833333333333304</v>
      </c>
      <c r="I10" s="21">
        <v>45</v>
      </c>
      <c r="J10" s="22">
        <f t="shared" si="2"/>
        <v>7.25</v>
      </c>
      <c r="K10" s="23" t="s">
        <v>27</v>
      </c>
      <c r="L10" s="24">
        <f>IF(E10="","",IFERROR(VLOOKUP(E10,Stammdaten!$B$14:$D$18,3,FALSE()),""))</f>
        <v>85</v>
      </c>
      <c r="M10" s="25">
        <f t="shared" si="3"/>
        <v>616.25</v>
      </c>
      <c r="N10" s="25">
        <f t="shared" si="4"/>
        <v>616.25</v>
      </c>
      <c r="O10" s="19"/>
    </row>
    <row r="11" spans="1:15" x14ac:dyDescent="0.25">
      <c r="A11" s="17">
        <v>46028</v>
      </c>
      <c r="B11" s="18">
        <f t="shared" si="0"/>
        <v>2</v>
      </c>
      <c r="C11" s="18" t="str">
        <f t="shared" si="1"/>
        <v>Dienstag</v>
      </c>
      <c r="D11" s="19" t="s">
        <v>34</v>
      </c>
      <c r="E11" s="19" t="s">
        <v>35</v>
      </c>
      <c r="F11" s="19" t="s">
        <v>36</v>
      </c>
      <c r="G11" s="20">
        <v>0.33333333333333298</v>
      </c>
      <c r="H11" s="20">
        <v>0.66666666666666696</v>
      </c>
      <c r="I11" s="21">
        <v>60</v>
      </c>
      <c r="J11" s="22">
        <f t="shared" si="2"/>
        <v>7</v>
      </c>
      <c r="K11" s="23" t="s">
        <v>27</v>
      </c>
      <c r="L11" s="24">
        <f>IF(E11="","",IFERROR(VLOOKUP(E11,Stammdaten!$B$14:$D$18,3,FALSE()),""))</f>
        <v>80</v>
      </c>
      <c r="M11" s="25">
        <f t="shared" si="3"/>
        <v>560</v>
      </c>
      <c r="N11" s="25">
        <f t="shared" si="4"/>
        <v>560</v>
      </c>
      <c r="O11" s="19"/>
    </row>
    <row r="12" spans="1:15" x14ac:dyDescent="0.25">
      <c r="A12" s="17">
        <v>46029</v>
      </c>
      <c r="B12" s="18">
        <f t="shared" si="0"/>
        <v>2</v>
      </c>
      <c r="C12" s="18" t="str">
        <f t="shared" si="1"/>
        <v>Mittwoch</v>
      </c>
      <c r="D12" s="19" t="s">
        <v>37</v>
      </c>
      <c r="E12" s="19" t="s">
        <v>38</v>
      </c>
      <c r="F12" s="19" t="s">
        <v>39</v>
      </c>
      <c r="G12" s="20">
        <v>0.39583333333333298</v>
      </c>
      <c r="H12" s="20">
        <v>0.64583333333333304</v>
      </c>
      <c r="I12" s="21">
        <v>30</v>
      </c>
      <c r="J12" s="22">
        <f t="shared" si="2"/>
        <v>5.5</v>
      </c>
      <c r="K12" s="23" t="s">
        <v>27</v>
      </c>
      <c r="L12" s="24">
        <f>IF(E12="","",IFERROR(VLOOKUP(E12,Stammdaten!$B$14:$D$18,3,FALSE()),""))</f>
        <v>75</v>
      </c>
      <c r="M12" s="25">
        <f t="shared" si="3"/>
        <v>412.5</v>
      </c>
      <c r="N12" s="25">
        <f t="shared" si="4"/>
        <v>412.5</v>
      </c>
      <c r="O12" s="19"/>
    </row>
    <row r="13" spans="1:15" x14ac:dyDescent="0.25">
      <c r="A13" s="17">
        <v>46030</v>
      </c>
      <c r="B13" s="18">
        <f t="shared" si="0"/>
        <v>2</v>
      </c>
      <c r="C13" s="18" t="str">
        <f t="shared" si="1"/>
        <v>Donnerstag</v>
      </c>
      <c r="D13" s="19" t="s">
        <v>29</v>
      </c>
      <c r="E13" s="19" t="s">
        <v>30</v>
      </c>
      <c r="F13" s="19" t="s">
        <v>40</v>
      </c>
      <c r="G13" s="20">
        <v>0.375</v>
      </c>
      <c r="H13" s="20">
        <v>0.54166666666666696</v>
      </c>
      <c r="I13" s="21">
        <v>15</v>
      </c>
      <c r="J13" s="22">
        <f t="shared" si="2"/>
        <v>3.75</v>
      </c>
      <c r="K13" s="23" t="s">
        <v>27</v>
      </c>
      <c r="L13" s="24">
        <f>IF(E13="","",IFERROR(VLOOKUP(E13,Stammdaten!$B$14:$D$18,3,FALSE()),""))</f>
        <v>90</v>
      </c>
      <c r="M13" s="25">
        <f t="shared" si="3"/>
        <v>337.5</v>
      </c>
      <c r="N13" s="25">
        <f t="shared" si="4"/>
        <v>337.5</v>
      </c>
      <c r="O13" s="19"/>
    </row>
    <row r="14" spans="1:15" x14ac:dyDescent="0.25">
      <c r="A14" s="17">
        <v>46031</v>
      </c>
      <c r="B14" s="18">
        <f t="shared" si="0"/>
        <v>2</v>
      </c>
      <c r="C14" s="18" t="str">
        <f t="shared" si="1"/>
        <v>Freitag</v>
      </c>
      <c r="D14" s="19" t="s">
        <v>24</v>
      </c>
      <c r="E14" s="19" t="s">
        <v>25</v>
      </c>
      <c r="F14" s="19" t="s">
        <v>41</v>
      </c>
      <c r="G14" s="20">
        <v>0.41666666666666702</v>
      </c>
      <c r="H14" s="20">
        <v>0.45833333333333298</v>
      </c>
      <c r="I14" s="21">
        <v>0</v>
      </c>
      <c r="J14" s="22">
        <f t="shared" si="2"/>
        <v>1</v>
      </c>
      <c r="K14" s="23" t="s">
        <v>42</v>
      </c>
      <c r="L14" s="24">
        <f>IF(E14="","",IFERROR(VLOOKUP(E14,Stammdaten!$B$14:$D$18,3,FALSE()),""))</f>
        <v>95</v>
      </c>
      <c r="M14" s="25">
        <f t="shared" si="3"/>
        <v>95</v>
      </c>
      <c r="N14" s="25">
        <f t="shared" si="4"/>
        <v>0</v>
      </c>
      <c r="O14" s="19" t="s">
        <v>43</v>
      </c>
    </row>
    <row r="15" spans="1:15" x14ac:dyDescent="0.25">
      <c r="A15" s="17">
        <v>46034</v>
      </c>
      <c r="B15" s="18">
        <f t="shared" si="0"/>
        <v>3</v>
      </c>
      <c r="C15" s="18" t="str">
        <f t="shared" si="1"/>
        <v>Montag</v>
      </c>
      <c r="D15" s="19" t="s">
        <v>44</v>
      </c>
      <c r="E15" s="19" t="s">
        <v>32</v>
      </c>
      <c r="F15" s="19" t="s">
        <v>45</v>
      </c>
      <c r="G15" s="20">
        <v>0.375</v>
      </c>
      <c r="H15" s="20">
        <v>0.5</v>
      </c>
      <c r="I15" s="21">
        <v>15</v>
      </c>
      <c r="J15" s="22">
        <f t="shared" si="2"/>
        <v>2.75</v>
      </c>
      <c r="K15" s="23" t="s">
        <v>27</v>
      </c>
      <c r="L15" s="24">
        <f>IF(E15="","",IFERROR(VLOOKUP(E15,Stammdaten!$B$14:$D$18,3,FALSE()),""))</f>
        <v>85</v>
      </c>
      <c r="M15" s="25">
        <f t="shared" si="3"/>
        <v>233.75</v>
      </c>
      <c r="N15" s="25">
        <f t="shared" si="4"/>
        <v>233.75</v>
      </c>
      <c r="O15" s="19"/>
    </row>
    <row r="16" spans="1:15" x14ac:dyDescent="0.25">
      <c r="A16" s="17">
        <v>46035</v>
      </c>
      <c r="B16" s="18">
        <f t="shared" si="0"/>
        <v>3</v>
      </c>
      <c r="C16" s="18" t="str">
        <f t="shared" si="1"/>
        <v>Dienstag</v>
      </c>
      <c r="D16" s="19" t="s">
        <v>34</v>
      </c>
      <c r="E16" s="19" t="s">
        <v>35</v>
      </c>
      <c r="F16" s="19" t="s">
        <v>46</v>
      </c>
      <c r="G16" s="20">
        <v>0.375</v>
      </c>
      <c r="H16" s="20">
        <v>0.70833333333333304</v>
      </c>
      <c r="I16" s="21">
        <v>45</v>
      </c>
      <c r="J16" s="22">
        <f t="shared" si="2"/>
        <v>7.25</v>
      </c>
      <c r="K16" s="23" t="s">
        <v>27</v>
      </c>
      <c r="L16" s="24">
        <f>IF(E16="","",IFERROR(VLOOKUP(E16,Stammdaten!$B$14:$D$18,3,FALSE()),""))</f>
        <v>80</v>
      </c>
      <c r="M16" s="25">
        <f t="shared" si="3"/>
        <v>580</v>
      </c>
      <c r="N16" s="25">
        <f t="shared" si="4"/>
        <v>580</v>
      </c>
      <c r="O16" s="19"/>
    </row>
    <row r="17" spans="1:15" x14ac:dyDescent="0.25">
      <c r="A17" s="17">
        <v>46036</v>
      </c>
      <c r="B17" s="18">
        <f t="shared" si="0"/>
        <v>3</v>
      </c>
      <c r="C17" s="18" t="str">
        <f t="shared" si="1"/>
        <v>Mittwoch</v>
      </c>
      <c r="D17" s="19" t="s">
        <v>37</v>
      </c>
      <c r="E17" s="19" t="s">
        <v>38</v>
      </c>
      <c r="F17" s="19" t="s">
        <v>47</v>
      </c>
      <c r="G17" s="20">
        <v>0.35416666666666702</v>
      </c>
      <c r="H17" s="20">
        <v>0.60416666666666696</v>
      </c>
      <c r="I17" s="21">
        <v>30</v>
      </c>
      <c r="J17" s="22">
        <f t="shared" si="2"/>
        <v>5.5</v>
      </c>
      <c r="K17" s="23" t="s">
        <v>27</v>
      </c>
      <c r="L17" s="24">
        <f>IF(E17="","",IFERROR(VLOOKUP(E17,Stammdaten!$B$14:$D$18,3,FALSE()),""))</f>
        <v>75</v>
      </c>
      <c r="M17" s="25">
        <f t="shared" si="3"/>
        <v>412.5</v>
      </c>
      <c r="N17" s="25">
        <f t="shared" si="4"/>
        <v>412.5</v>
      </c>
      <c r="O17" s="19"/>
    </row>
    <row r="18" spans="1:15" x14ac:dyDescent="0.25">
      <c r="A18" s="17">
        <v>46037</v>
      </c>
      <c r="B18" s="18">
        <f t="shared" si="0"/>
        <v>3</v>
      </c>
      <c r="C18" s="18" t="str">
        <f t="shared" si="1"/>
        <v>Donnerstag</v>
      </c>
      <c r="D18" s="19" t="s">
        <v>29</v>
      </c>
      <c r="E18" s="19" t="s">
        <v>30</v>
      </c>
      <c r="F18" s="19" t="s">
        <v>48</v>
      </c>
      <c r="G18" s="20">
        <v>0.375</v>
      </c>
      <c r="H18" s="20">
        <v>0.66666666666666696</v>
      </c>
      <c r="I18" s="21">
        <v>30</v>
      </c>
      <c r="J18" s="22">
        <f t="shared" si="2"/>
        <v>6.5</v>
      </c>
      <c r="K18" s="23" t="s">
        <v>27</v>
      </c>
      <c r="L18" s="24">
        <f>IF(E18="","",IFERROR(VLOOKUP(E18,Stammdaten!$B$14:$D$18,3,FALSE()),""))</f>
        <v>90</v>
      </c>
      <c r="M18" s="25">
        <f t="shared" si="3"/>
        <v>585</v>
      </c>
      <c r="N18" s="25">
        <f t="shared" si="4"/>
        <v>585</v>
      </c>
      <c r="O18" s="19"/>
    </row>
    <row r="19" spans="1:15" x14ac:dyDescent="0.25">
      <c r="A19" s="17">
        <v>46038</v>
      </c>
      <c r="B19" s="18">
        <f t="shared" si="0"/>
        <v>3</v>
      </c>
      <c r="C19" s="18" t="str">
        <f t="shared" si="1"/>
        <v>Freitag</v>
      </c>
      <c r="D19" s="19" t="s">
        <v>24</v>
      </c>
      <c r="E19" s="19" t="s">
        <v>32</v>
      </c>
      <c r="F19" s="19" t="s">
        <v>49</v>
      </c>
      <c r="G19" s="20">
        <v>0.375</v>
      </c>
      <c r="H19" s="20">
        <v>0.75</v>
      </c>
      <c r="I19" s="21">
        <v>60</v>
      </c>
      <c r="J19" s="22">
        <f t="shared" si="2"/>
        <v>8</v>
      </c>
      <c r="K19" s="23" t="s">
        <v>27</v>
      </c>
      <c r="L19" s="24">
        <f>IF(E19="","",IFERROR(VLOOKUP(E19,Stammdaten!$B$14:$D$18,3,FALSE()),""))</f>
        <v>85</v>
      </c>
      <c r="M19" s="25">
        <f t="shared" si="3"/>
        <v>680</v>
      </c>
      <c r="N19" s="25">
        <f t="shared" si="4"/>
        <v>680</v>
      </c>
      <c r="O19" s="19"/>
    </row>
    <row r="20" spans="1:15" x14ac:dyDescent="0.25">
      <c r="A20" s="17">
        <v>46041</v>
      </c>
      <c r="B20" s="18">
        <f t="shared" si="0"/>
        <v>4</v>
      </c>
      <c r="C20" s="18" t="str">
        <f t="shared" si="1"/>
        <v>Montag</v>
      </c>
      <c r="D20" s="19" t="s">
        <v>50</v>
      </c>
      <c r="E20" s="19" t="s">
        <v>25</v>
      </c>
      <c r="F20" s="19" t="s">
        <v>51</v>
      </c>
      <c r="G20" s="20">
        <v>0.375</v>
      </c>
      <c r="H20" s="20">
        <v>0.5</v>
      </c>
      <c r="I20" s="21">
        <v>0</v>
      </c>
      <c r="J20" s="22">
        <f t="shared" si="2"/>
        <v>3</v>
      </c>
      <c r="K20" s="23" t="s">
        <v>27</v>
      </c>
      <c r="L20" s="24">
        <f>IF(E20="","",IFERROR(VLOOKUP(E20,Stammdaten!$B$14:$D$18,3,FALSE()),""))</f>
        <v>95</v>
      </c>
      <c r="M20" s="25">
        <f t="shared" si="3"/>
        <v>285</v>
      </c>
      <c r="N20" s="25">
        <f t="shared" si="4"/>
        <v>285</v>
      </c>
      <c r="O20" s="19"/>
    </row>
    <row r="21" spans="1:15" x14ac:dyDescent="0.25">
      <c r="A21" s="17">
        <v>46042</v>
      </c>
      <c r="B21" s="18">
        <f t="shared" si="0"/>
        <v>4</v>
      </c>
      <c r="C21" s="18" t="str">
        <f t="shared" si="1"/>
        <v>Dienstag</v>
      </c>
      <c r="D21" s="19" t="s">
        <v>34</v>
      </c>
      <c r="E21" s="19" t="s">
        <v>35</v>
      </c>
      <c r="F21" s="19" t="s">
        <v>52</v>
      </c>
      <c r="G21" s="20">
        <v>0.41666666666666702</v>
      </c>
      <c r="H21" s="20">
        <v>0.5</v>
      </c>
      <c r="I21" s="21">
        <v>0</v>
      </c>
      <c r="J21" s="22">
        <f t="shared" si="2"/>
        <v>2</v>
      </c>
      <c r="K21" s="23" t="s">
        <v>27</v>
      </c>
      <c r="L21" s="24">
        <f>IF(E21="","",IFERROR(VLOOKUP(E21,Stammdaten!$B$14:$D$18,3,FALSE()),""))</f>
        <v>80</v>
      </c>
      <c r="M21" s="25">
        <f t="shared" si="3"/>
        <v>160</v>
      </c>
      <c r="N21" s="25">
        <f t="shared" si="4"/>
        <v>160</v>
      </c>
      <c r="O21" s="19"/>
    </row>
    <row r="22" spans="1:15" x14ac:dyDescent="0.25">
      <c r="A22" s="17">
        <v>46046</v>
      </c>
      <c r="B22" s="18">
        <f t="shared" si="0"/>
        <v>4</v>
      </c>
      <c r="C22" s="18" t="str">
        <f t="shared" si="1"/>
        <v>Samstag</v>
      </c>
      <c r="D22" s="19" t="s">
        <v>37</v>
      </c>
      <c r="E22" s="19" t="s">
        <v>38</v>
      </c>
      <c r="F22" s="19" t="s">
        <v>53</v>
      </c>
      <c r="G22" s="20">
        <v>0.375</v>
      </c>
      <c r="H22" s="20">
        <v>0.47916666666666702</v>
      </c>
      <c r="I22" s="21">
        <v>0</v>
      </c>
      <c r="J22" s="22">
        <f t="shared" si="2"/>
        <v>2.5</v>
      </c>
      <c r="K22" s="23" t="s">
        <v>27</v>
      </c>
      <c r="L22" s="24">
        <f>IF(E22="","",IFERROR(VLOOKUP(E22,Stammdaten!$B$14:$D$18,3,FALSE()),""))</f>
        <v>75</v>
      </c>
      <c r="M22" s="25">
        <f t="shared" si="3"/>
        <v>187.5</v>
      </c>
      <c r="N22" s="25">
        <f t="shared" si="4"/>
        <v>187.5</v>
      </c>
      <c r="O22" s="19"/>
    </row>
    <row r="23" spans="1:15" x14ac:dyDescent="0.25">
      <c r="A23" s="17">
        <v>46048</v>
      </c>
      <c r="B23" s="18">
        <f t="shared" si="0"/>
        <v>5</v>
      </c>
      <c r="C23" s="18" t="str">
        <f t="shared" si="1"/>
        <v>Montag</v>
      </c>
      <c r="D23" s="19" t="s">
        <v>29</v>
      </c>
      <c r="E23" s="19" t="s">
        <v>30</v>
      </c>
      <c r="F23" s="19" t="s">
        <v>54</v>
      </c>
      <c r="G23" s="20">
        <v>0.33333333333333298</v>
      </c>
      <c r="H23" s="20">
        <v>0.66666666666666696</v>
      </c>
      <c r="I23" s="21">
        <v>45</v>
      </c>
      <c r="J23" s="22">
        <f t="shared" si="2"/>
        <v>7.25</v>
      </c>
      <c r="K23" s="23" t="s">
        <v>27</v>
      </c>
      <c r="L23" s="24">
        <f>IF(E23="","",IFERROR(VLOOKUP(E23,Stammdaten!$B$14:$D$18,3,FALSE()),""))</f>
        <v>90</v>
      </c>
      <c r="M23" s="25">
        <f t="shared" si="3"/>
        <v>652.5</v>
      </c>
      <c r="N23" s="25">
        <f t="shared" si="4"/>
        <v>652.5</v>
      </c>
      <c r="O23" s="19"/>
    </row>
    <row r="24" spans="1:15" x14ac:dyDescent="0.25">
      <c r="A24" s="17"/>
      <c r="B24" s="18" t="str">
        <f t="shared" si="0"/>
        <v/>
      </c>
      <c r="C24" s="18" t="str">
        <f t="shared" si="1"/>
        <v/>
      </c>
      <c r="D24" s="19"/>
      <c r="E24" s="19"/>
      <c r="F24" s="19"/>
      <c r="G24" s="20"/>
      <c r="H24" s="20"/>
      <c r="I24" s="21"/>
      <c r="J24" s="22" t="str">
        <f t="shared" si="2"/>
        <v/>
      </c>
      <c r="K24" s="23"/>
      <c r="L24" s="24" t="str">
        <f>IF(E24="","",IFERROR(VLOOKUP(E24,Stammdaten!$B$14:$D$18,3,FALSE()),""))</f>
        <v/>
      </c>
      <c r="M24" s="25" t="str">
        <f t="shared" si="3"/>
        <v/>
      </c>
      <c r="N24" s="25" t="str">
        <f t="shared" si="4"/>
        <v/>
      </c>
      <c r="O24" s="19"/>
    </row>
    <row r="25" spans="1:15" x14ac:dyDescent="0.25">
      <c r="A25" s="17"/>
      <c r="B25" s="18" t="str">
        <f t="shared" si="0"/>
        <v/>
      </c>
      <c r="C25" s="18" t="str">
        <f t="shared" si="1"/>
        <v/>
      </c>
      <c r="D25" s="19"/>
      <c r="E25" s="19"/>
      <c r="F25" s="19"/>
      <c r="G25" s="20"/>
      <c r="H25" s="20"/>
      <c r="I25" s="21"/>
      <c r="J25" s="22" t="str">
        <f t="shared" si="2"/>
        <v/>
      </c>
      <c r="K25" s="23"/>
      <c r="L25" s="24" t="str">
        <f>IF(E25="","",IFERROR(VLOOKUP(E25,Stammdaten!$B$14:$D$18,3,FALSE()),""))</f>
        <v/>
      </c>
      <c r="M25" s="25" t="str">
        <f t="shared" si="3"/>
        <v/>
      </c>
      <c r="N25" s="25" t="str">
        <f t="shared" si="4"/>
        <v/>
      </c>
      <c r="O25" s="19"/>
    </row>
    <row r="26" spans="1:15" x14ac:dyDescent="0.25">
      <c r="A26" s="17"/>
      <c r="B26" s="18" t="str">
        <f t="shared" si="0"/>
        <v/>
      </c>
      <c r="C26" s="18" t="str">
        <f t="shared" si="1"/>
        <v/>
      </c>
      <c r="D26" s="19"/>
      <c r="E26" s="19"/>
      <c r="F26" s="19"/>
      <c r="G26" s="20"/>
      <c r="H26" s="20"/>
      <c r="I26" s="21"/>
      <c r="J26" s="22" t="str">
        <f t="shared" si="2"/>
        <v/>
      </c>
      <c r="K26" s="23"/>
      <c r="L26" s="24" t="str">
        <f>IF(E26="","",IFERROR(VLOOKUP(E26,Stammdaten!$B$14:$D$18,3,FALSE()),""))</f>
        <v/>
      </c>
      <c r="M26" s="25" t="str">
        <f t="shared" si="3"/>
        <v/>
      </c>
      <c r="N26" s="25" t="str">
        <f t="shared" si="4"/>
        <v/>
      </c>
      <c r="O26" s="19"/>
    </row>
    <row r="27" spans="1:15" x14ac:dyDescent="0.25">
      <c r="A27" s="17"/>
      <c r="B27" s="18" t="str">
        <f t="shared" si="0"/>
        <v/>
      </c>
      <c r="C27" s="18" t="str">
        <f t="shared" si="1"/>
        <v/>
      </c>
      <c r="D27" s="19"/>
      <c r="E27" s="19"/>
      <c r="F27" s="19"/>
      <c r="G27" s="20"/>
      <c r="H27" s="20"/>
      <c r="I27" s="21"/>
      <c r="J27" s="22" t="str">
        <f t="shared" si="2"/>
        <v/>
      </c>
      <c r="K27" s="23"/>
      <c r="L27" s="24" t="str">
        <f>IF(E27="","",IFERROR(VLOOKUP(E27,Stammdaten!$B$14:$D$18,3,FALSE()),""))</f>
        <v/>
      </c>
      <c r="M27" s="25" t="str">
        <f t="shared" si="3"/>
        <v/>
      </c>
      <c r="N27" s="25" t="str">
        <f t="shared" si="4"/>
        <v/>
      </c>
      <c r="O27" s="19"/>
    </row>
    <row r="28" spans="1:15" x14ac:dyDescent="0.25">
      <c r="A28" s="17"/>
      <c r="B28" s="18" t="str">
        <f t="shared" si="0"/>
        <v/>
      </c>
      <c r="C28" s="18" t="str">
        <f t="shared" si="1"/>
        <v/>
      </c>
      <c r="D28" s="19"/>
      <c r="E28" s="19"/>
      <c r="F28" s="19"/>
      <c r="G28" s="20"/>
      <c r="H28" s="20"/>
      <c r="I28" s="21"/>
      <c r="J28" s="22" t="str">
        <f t="shared" si="2"/>
        <v/>
      </c>
      <c r="K28" s="23"/>
      <c r="L28" s="24" t="str">
        <f>IF(E28="","",IFERROR(VLOOKUP(E28,Stammdaten!$B$14:$D$18,3,FALSE()),""))</f>
        <v/>
      </c>
      <c r="M28" s="25" t="str">
        <f t="shared" si="3"/>
        <v/>
      </c>
      <c r="N28" s="25" t="str">
        <f t="shared" si="4"/>
        <v/>
      </c>
      <c r="O28" s="19"/>
    </row>
    <row r="29" spans="1:15" x14ac:dyDescent="0.25">
      <c r="A29" s="17"/>
      <c r="B29" s="18" t="str">
        <f t="shared" si="0"/>
        <v/>
      </c>
      <c r="C29" s="18" t="str">
        <f t="shared" si="1"/>
        <v/>
      </c>
      <c r="D29" s="19"/>
      <c r="E29" s="19"/>
      <c r="F29" s="19"/>
      <c r="G29" s="20"/>
      <c r="H29" s="20"/>
      <c r="I29" s="21"/>
      <c r="J29" s="22" t="str">
        <f t="shared" si="2"/>
        <v/>
      </c>
      <c r="K29" s="23"/>
      <c r="L29" s="24" t="str">
        <f>IF(E29="","",IFERROR(VLOOKUP(E29,Stammdaten!$B$14:$D$18,3,FALSE()),""))</f>
        <v/>
      </c>
      <c r="M29" s="25" t="str">
        <f t="shared" si="3"/>
        <v/>
      </c>
      <c r="N29" s="25" t="str">
        <f t="shared" si="4"/>
        <v/>
      </c>
      <c r="O29" s="19"/>
    </row>
    <row r="30" spans="1:15" x14ac:dyDescent="0.25">
      <c r="A30" s="17"/>
      <c r="B30" s="18" t="str">
        <f t="shared" si="0"/>
        <v/>
      </c>
      <c r="C30" s="18" t="str">
        <f t="shared" si="1"/>
        <v/>
      </c>
      <c r="D30" s="19"/>
      <c r="E30" s="19"/>
      <c r="F30" s="19"/>
      <c r="G30" s="20"/>
      <c r="H30" s="20"/>
      <c r="I30" s="21"/>
      <c r="J30" s="22" t="str">
        <f t="shared" si="2"/>
        <v/>
      </c>
      <c r="K30" s="23"/>
      <c r="L30" s="24" t="str">
        <f>IF(E30="","",IFERROR(VLOOKUP(E30,Stammdaten!$B$14:$D$18,3,FALSE()),""))</f>
        <v/>
      </c>
      <c r="M30" s="25" t="str">
        <f t="shared" si="3"/>
        <v/>
      </c>
      <c r="N30" s="25" t="str">
        <f t="shared" si="4"/>
        <v/>
      </c>
      <c r="O30" s="19"/>
    </row>
    <row r="31" spans="1:15" x14ac:dyDescent="0.25">
      <c r="A31" s="17"/>
      <c r="B31" s="18" t="str">
        <f t="shared" si="0"/>
        <v/>
      </c>
      <c r="C31" s="18" t="str">
        <f t="shared" si="1"/>
        <v/>
      </c>
      <c r="D31" s="19"/>
      <c r="E31" s="19"/>
      <c r="F31" s="19"/>
      <c r="G31" s="20"/>
      <c r="H31" s="20"/>
      <c r="I31" s="21"/>
      <c r="J31" s="22" t="str">
        <f t="shared" si="2"/>
        <v/>
      </c>
      <c r="K31" s="23"/>
      <c r="L31" s="24" t="str">
        <f>IF(E31="","",IFERROR(VLOOKUP(E31,Stammdaten!$B$14:$D$18,3,FALSE()),""))</f>
        <v/>
      </c>
      <c r="M31" s="25" t="str">
        <f t="shared" si="3"/>
        <v/>
      </c>
      <c r="N31" s="25" t="str">
        <f t="shared" si="4"/>
        <v/>
      </c>
      <c r="O31" s="19"/>
    </row>
    <row r="32" spans="1:15" x14ac:dyDescent="0.25">
      <c r="A32" s="17"/>
      <c r="B32" s="18" t="str">
        <f t="shared" si="0"/>
        <v/>
      </c>
      <c r="C32" s="18" t="str">
        <f t="shared" si="1"/>
        <v/>
      </c>
      <c r="D32" s="19"/>
      <c r="E32" s="19"/>
      <c r="F32" s="19"/>
      <c r="G32" s="20"/>
      <c r="H32" s="20"/>
      <c r="I32" s="21"/>
      <c r="J32" s="22" t="str">
        <f t="shared" si="2"/>
        <v/>
      </c>
      <c r="K32" s="23"/>
      <c r="L32" s="24" t="str">
        <f>IF(E32="","",IFERROR(VLOOKUP(E32,Stammdaten!$B$14:$D$18,3,FALSE()),""))</f>
        <v/>
      </c>
      <c r="M32" s="25" t="str">
        <f t="shared" si="3"/>
        <v/>
      </c>
      <c r="N32" s="25" t="str">
        <f t="shared" si="4"/>
        <v/>
      </c>
      <c r="O32" s="19"/>
    </row>
    <row r="33" spans="1:15" x14ac:dyDescent="0.25">
      <c r="A33" s="17"/>
      <c r="B33" s="18" t="str">
        <f t="shared" si="0"/>
        <v/>
      </c>
      <c r="C33" s="18" t="str">
        <f t="shared" si="1"/>
        <v/>
      </c>
      <c r="D33" s="19"/>
      <c r="E33" s="19"/>
      <c r="F33" s="19"/>
      <c r="G33" s="20"/>
      <c r="H33" s="20"/>
      <c r="I33" s="21"/>
      <c r="J33" s="22" t="str">
        <f t="shared" si="2"/>
        <v/>
      </c>
      <c r="K33" s="23"/>
      <c r="L33" s="24" t="str">
        <f>IF(E33="","",IFERROR(VLOOKUP(E33,Stammdaten!$B$14:$D$18,3,FALSE()),""))</f>
        <v/>
      </c>
      <c r="M33" s="25" t="str">
        <f t="shared" si="3"/>
        <v/>
      </c>
      <c r="N33" s="25" t="str">
        <f t="shared" si="4"/>
        <v/>
      </c>
      <c r="O33" s="19"/>
    </row>
    <row r="34" spans="1:15" x14ac:dyDescent="0.25">
      <c r="A34" s="17"/>
      <c r="B34" s="18" t="str">
        <f t="shared" si="0"/>
        <v/>
      </c>
      <c r="C34" s="18" t="str">
        <f t="shared" si="1"/>
        <v/>
      </c>
      <c r="D34" s="19"/>
      <c r="E34" s="19"/>
      <c r="F34" s="19"/>
      <c r="G34" s="20"/>
      <c r="H34" s="20"/>
      <c r="I34" s="21"/>
      <c r="J34" s="22" t="str">
        <f t="shared" si="2"/>
        <v/>
      </c>
      <c r="K34" s="23"/>
      <c r="L34" s="24" t="str">
        <f>IF(E34="","",IFERROR(VLOOKUP(E34,Stammdaten!$B$14:$D$18,3,FALSE()),""))</f>
        <v/>
      </c>
      <c r="M34" s="25" t="str">
        <f t="shared" si="3"/>
        <v/>
      </c>
      <c r="N34" s="25" t="str">
        <f t="shared" si="4"/>
        <v/>
      </c>
      <c r="O34" s="19"/>
    </row>
    <row r="35" spans="1:15" x14ac:dyDescent="0.25">
      <c r="A35" s="17"/>
      <c r="B35" s="18" t="str">
        <f t="shared" si="0"/>
        <v/>
      </c>
      <c r="C35" s="18" t="str">
        <f t="shared" si="1"/>
        <v/>
      </c>
      <c r="D35" s="19"/>
      <c r="E35" s="19"/>
      <c r="F35" s="19"/>
      <c r="G35" s="20"/>
      <c r="H35" s="20"/>
      <c r="I35" s="21"/>
      <c r="J35" s="22" t="str">
        <f t="shared" si="2"/>
        <v/>
      </c>
      <c r="K35" s="23"/>
      <c r="L35" s="24" t="str">
        <f>IF(E35="","",IFERROR(VLOOKUP(E35,Stammdaten!$B$14:$D$18,3,FALSE()),""))</f>
        <v/>
      </c>
      <c r="M35" s="25" t="str">
        <f t="shared" si="3"/>
        <v/>
      </c>
      <c r="N35" s="25" t="str">
        <f t="shared" si="4"/>
        <v/>
      </c>
      <c r="O35" s="19"/>
    </row>
    <row r="36" spans="1:15" x14ac:dyDescent="0.25">
      <c r="A36" s="17"/>
      <c r="B36" s="18" t="str">
        <f t="shared" si="0"/>
        <v/>
      </c>
      <c r="C36" s="18" t="str">
        <f t="shared" si="1"/>
        <v/>
      </c>
      <c r="D36" s="19"/>
      <c r="E36" s="19"/>
      <c r="F36" s="19"/>
      <c r="G36" s="20"/>
      <c r="H36" s="20"/>
      <c r="I36" s="21"/>
      <c r="J36" s="22" t="str">
        <f t="shared" si="2"/>
        <v/>
      </c>
      <c r="K36" s="23"/>
      <c r="L36" s="24" t="str">
        <f>IF(E36="","",IFERROR(VLOOKUP(E36,Stammdaten!$B$14:$D$18,3,FALSE()),""))</f>
        <v/>
      </c>
      <c r="M36" s="25" t="str">
        <f t="shared" si="3"/>
        <v/>
      </c>
      <c r="N36" s="25" t="str">
        <f t="shared" si="4"/>
        <v/>
      </c>
      <c r="O36" s="19"/>
    </row>
    <row r="37" spans="1:15" x14ac:dyDescent="0.25">
      <c r="A37" s="17"/>
      <c r="B37" s="18" t="str">
        <f t="shared" si="0"/>
        <v/>
      </c>
      <c r="C37" s="18" t="str">
        <f t="shared" si="1"/>
        <v/>
      </c>
      <c r="D37" s="19"/>
      <c r="E37" s="19"/>
      <c r="F37" s="19"/>
      <c r="G37" s="20"/>
      <c r="H37" s="20"/>
      <c r="I37" s="21"/>
      <c r="J37" s="22" t="str">
        <f t="shared" si="2"/>
        <v/>
      </c>
      <c r="K37" s="23"/>
      <c r="L37" s="24" t="str">
        <f>IF(E37="","",IFERROR(VLOOKUP(E37,Stammdaten!$B$14:$D$18,3,FALSE()),""))</f>
        <v/>
      </c>
      <c r="M37" s="25" t="str">
        <f t="shared" si="3"/>
        <v/>
      </c>
      <c r="N37" s="25" t="str">
        <f t="shared" si="4"/>
        <v/>
      </c>
      <c r="O37" s="19"/>
    </row>
    <row r="38" spans="1:15" x14ac:dyDescent="0.25">
      <c r="A38" s="17"/>
      <c r="B38" s="18" t="str">
        <f t="shared" si="0"/>
        <v/>
      </c>
      <c r="C38" s="18" t="str">
        <f t="shared" si="1"/>
        <v/>
      </c>
      <c r="D38" s="19"/>
      <c r="E38" s="19"/>
      <c r="F38" s="19"/>
      <c r="G38" s="20"/>
      <c r="H38" s="20"/>
      <c r="I38" s="21"/>
      <c r="J38" s="22" t="str">
        <f t="shared" si="2"/>
        <v/>
      </c>
      <c r="K38" s="23"/>
      <c r="L38" s="24" t="str">
        <f>IF(E38="","",IFERROR(VLOOKUP(E38,Stammdaten!$B$14:$D$18,3,FALSE()),""))</f>
        <v/>
      </c>
      <c r="M38" s="25" t="str">
        <f t="shared" si="3"/>
        <v/>
      </c>
      <c r="N38" s="25" t="str">
        <f t="shared" si="4"/>
        <v/>
      </c>
      <c r="O38" s="19"/>
    </row>
    <row r="39" spans="1:15" x14ac:dyDescent="0.25">
      <c r="A39" s="17"/>
      <c r="B39" s="18" t="str">
        <f t="shared" si="0"/>
        <v/>
      </c>
      <c r="C39" s="18" t="str">
        <f t="shared" si="1"/>
        <v/>
      </c>
      <c r="D39" s="19"/>
      <c r="E39" s="19"/>
      <c r="F39" s="19"/>
      <c r="G39" s="20"/>
      <c r="H39" s="20"/>
      <c r="I39" s="21"/>
      <c r="J39" s="22" t="str">
        <f t="shared" si="2"/>
        <v/>
      </c>
      <c r="K39" s="23"/>
      <c r="L39" s="24" t="str">
        <f>IF(E39="","",IFERROR(VLOOKUP(E39,Stammdaten!$B$14:$D$18,3,FALSE()),""))</f>
        <v/>
      </c>
      <c r="M39" s="25" t="str">
        <f t="shared" si="3"/>
        <v/>
      </c>
      <c r="N39" s="25" t="str">
        <f t="shared" si="4"/>
        <v/>
      </c>
      <c r="O39" s="19"/>
    </row>
    <row r="40" spans="1:15" x14ac:dyDescent="0.25">
      <c r="A40" s="17"/>
      <c r="B40" s="18" t="str">
        <f t="shared" ref="B40:B71" si="5">IF(A40="","",_xlfn.ISOWEEKNUM(A40))</f>
        <v/>
      </c>
      <c r="C40" s="18" t="str">
        <f t="shared" ref="C40:C67" si="6">IF(A40="","",TEXT(A40,"[$-407]dddd"))</f>
        <v/>
      </c>
      <c r="D40" s="19"/>
      <c r="E40" s="19"/>
      <c r="F40" s="19"/>
      <c r="G40" s="20"/>
      <c r="H40" s="20"/>
      <c r="I40" s="21"/>
      <c r="J40" s="22" t="str">
        <f t="shared" ref="J40:J71" si="7">IF(OR(A40="",G40="",H40=""),"",ROUND((H40-G40)*24-I40/60,2))</f>
        <v/>
      </c>
      <c r="K40" s="23"/>
      <c r="L40" s="24" t="str">
        <f>IF(E40="","",IFERROR(VLOOKUP(E40,Stammdaten!$B$14:$D$18,3,FALSE()),""))</f>
        <v/>
      </c>
      <c r="M40" s="25" t="str">
        <f t="shared" ref="M40:M71" si="8">IF(OR(J40="",L40=""),"",J40*L40)</f>
        <v/>
      </c>
      <c r="N40" s="25" t="str">
        <f t="shared" ref="N40:N71" si="9">IF(M40="","",IF(K40="Ja",M40,0))</f>
        <v/>
      </c>
      <c r="O40" s="19"/>
    </row>
    <row r="41" spans="1:15" x14ac:dyDescent="0.25">
      <c r="A41" s="17"/>
      <c r="B41" s="18" t="str">
        <f t="shared" si="5"/>
        <v/>
      </c>
      <c r="C41" s="18" t="str">
        <f t="shared" si="6"/>
        <v/>
      </c>
      <c r="D41" s="19"/>
      <c r="E41" s="19"/>
      <c r="F41" s="19"/>
      <c r="G41" s="20"/>
      <c r="H41" s="20"/>
      <c r="I41" s="21"/>
      <c r="J41" s="22" t="str">
        <f t="shared" si="7"/>
        <v/>
      </c>
      <c r="K41" s="23"/>
      <c r="L41" s="24" t="str">
        <f>IF(E41="","",IFERROR(VLOOKUP(E41,Stammdaten!$B$14:$D$18,3,FALSE()),""))</f>
        <v/>
      </c>
      <c r="M41" s="25" t="str">
        <f t="shared" si="8"/>
        <v/>
      </c>
      <c r="N41" s="25" t="str">
        <f t="shared" si="9"/>
        <v/>
      </c>
      <c r="O41" s="19"/>
    </row>
    <row r="42" spans="1:15" x14ac:dyDescent="0.25">
      <c r="A42" s="17"/>
      <c r="B42" s="18" t="str">
        <f t="shared" si="5"/>
        <v/>
      </c>
      <c r="C42" s="18" t="str">
        <f t="shared" si="6"/>
        <v/>
      </c>
      <c r="D42" s="19"/>
      <c r="E42" s="19"/>
      <c r="F42" s="19"/>
      <c r="G42" s="20"/>
      <c r="H42" s="20"/>
      <c r="I42" s="21"/>
      <c r="J42" s="22" t="str">
        <f t="shared" si="7"/>
        <v/>
      </c>
      <c r="K42" s="23"/>
      <c r="L42" s="24" t="str">
        <f>IF(E42="","",IFERROR(VLOOKUP(E42,Stammdaten!$B$14:$D$18,3,FALSE()),""))</f>
        <v/>
      </c>
      <c r="M42" s="25" t="str">
        <f t="shared" si="8"/>
        <v/>
      </c>
      <c r="N42" s="25" t="str">
        <f t="shared" si="9"/>
        <v/>
      </c>
      <c r="O42" s="19"/>
    </row>
    <row r="43" spans="1:15" x14ac:dyDescent="0.25">
      <c r="A43" s="17"/>
      <c r="B43" s="18" t="str">
        <f t="shared" si="5"/>
        <v/>
      </c>
      <c r="C43" s="18" t="str">
        <f t="shared" si="6"/>
        <v/>
      </c>
      <c r="D43" s="19"/>
      <c r="E43" s="19"/>
      <c r="F43" s="19"/>
      <c r="G43" s="20"/>
      <c r="H43" s="20"/>
      <c r="I43" s="21"/>
      <c r="J43" s="22" t="str">
        <f t="shared" si="7"/>
        <v/>
      </c>
      <c r="K43" s="23"/>
      <c r="L43" s="24" t="str">
        <f>IF(E43="","",IFERROR(VLOOKUP(E43,Stammdaten!$B$14:$D$18,3,FALSE()),""))</f>
        <v/>
      </c>
      <c r="M43" s="25" t="str">
        <f t="shared" si="8"/>
        <v/>
      </c>
      <c r="N43" s="25" t="str">
        <f t="shared" si="9"/>
        <v/>
      </c>
      <c r="O43" s="19"/>
    </row>
    <row r="44" spans="1:15" x14ac:dyDescent="0.25">
      <c r="A44" s="17"/>
      <c r="B44" s="18" t="str">
        <f t="shared" si="5"/>
        <v/>
      </c>
      <c r="C44" s="18" t="str">
        <f t="shared" si="6"/>
        <v/>
      </c>
      <c r="D44" s="19"/>
      <c r="E44" s="19"/>
      <c r="F44" s="19"/>
      <c r="G44" s="20"/>
      <c r="H44" s="20"/>
      <c r="I44" s="21"/>
      <c r="J44" s="22" t="str">
        <f t="shared" si="7"/>
        <v/>
      </c>
      <c r="K44" s="23"/>
      <c r="L44" s="24" t="str">
        <f>IF(E44="","",IFERROR(VLOOKUP(E44,Stammdaten!$B$14:$D$18,3,FALSE()),""))</f>
        <v/>
      </c>
      <c r="M44" s="25" t="str">
        <f t="shared" si="8"/>
        <v/>
      </c>
      <c r="N44" s="25" t="str">
        <f t="shared" si="9"/>
        <v/>
      </c>
      <c r="O44" s="19"/>
    </row>
    <row r="45" spans="1:15" x14ac:dyDescent="0.25">
      <c r="A45" s="17"/>
      <c r="B45" s="18" t="str">
        <f t="shared" si="5"/>
        <v/>
      </c>
      <c r="C45" s="18" t="str">
        <f t="shared" si="6"/>
        <v/>
      </c>
      <c r="D45" s="19"/>
      <c r="E45" s="19"/>
      <c r="F45" s="19"/>
      <c r="G45" s="20"/>
      <c r="H45" s="20"/>
      <c r="I45" s="21"/>
      <c r="J45" s="22" t="str">
        <f t="shared" si="7"/>
        <v/>
      </c>
      <c r="K45" s="23"/>
      <c r="L45" s="24" t="str">
        <f>IF(E45="","",IFERROR(VLOOKUP(E45,Stammdaten!$B$14:$D$18,3,FALSE()),""))</f>
        <v/>
      </c>
      <c r="M45" s="25" t="str">
        <f t="shared" si="8"/>
        <v/>
      </c>
      <c r="N45" s="25" t="str">
        <f t="shared" si="9"/>
        <v/>
      </c>
      <c r="O45" s="19"/>
    </row>
    <row r="46" spans="1:15" x14ac:dyDescent="0.25">
      <c r="A46" s="17"/>
      <c r="B46" s="18" t="str">
        <f t="shared" si="5"/>
        <v/>
      </c>
      <c r="C46" s="18" t="str">
        <f t="shared" si="6"/>
        <v/>
      </c>
      <c r="D46" s="19"/>
      <c r="E46" s="19"/>
      <c r="F46" s="19"/>
      <c r="G46" s="20"/>
      <c r="H46" s="20"/>
      <c r="I46" s="21"/>
      <c r="J46" s="22" t="str">
        <f t="shared" si="7"/>
        <v/>
      </c>
      <c r="K46" s="23"/>
      <c r="L46" s="24" t="str">
        <f>IF(E46="","",IFERROR(VLOOKUP(E46,Stammdaten!$B$14:$D$18,3,FALSE()),""))</f>
        <v/>
      </c>
      <c r="M46" s="25" t="str">
        <f t="shared" si="8"/>
        <v/>
      </c>
      <c r="N46" s="25" t="str">
        <f t="shared" si="9"/>
        <v/>
      </c>
      <c r="O46" s="19"/>
    </row>
    <row r="47" spans="1:15" x14ac:dyDescent="0.25">
      <c r="A47" s="17"/>
      <c r="B47" s="18" t="str">
        <f t="shared" si="5"/>
        <v/>
      </c>
      <c r="C47" s="18" t="str">
        <f t="shared" si="6"/>
        <v/>
      </c>
      <c r="D47" s="19"/>
      <c r="E47" s="19"/>
      <c r="F47" s="19"/>
      <c r="G47" s="20"/>
      <c r="H47" s="20"/>
      <c r="I47" s="21"/>
      <c r="J47" s="22" t="str">
        <f t="shared" si="7"/>
        <v/>
      </c>
      <c r="K47" s="23"/>
      <c r="L47" s="24" t="str">
        <f>IF(E47="","",IFERROR(VLOOKUP(E47,Stammdaten!$B$14:$D$18,3,FALSE()),""))</f>
        <v/>
      </c>
      <c r="M47" s="25" t="str">
        <f t="shared" si="8"/>
        <v/>
      </c>
      <c r="N47" s="25" t="str">
        <f t="shared" si="9"/>
        <v/>
      </c>
      <c r="O47" s="19"/>
    </row>
    <row r="48" spans="1:15" x14ac:dyDescent="0.25">
      <c r="A48" s="17"/>
      <c r="B48" s="18" t="str">
        <f t="shared" si="5"/>
        <v/>
      </c>
      <c r="C48" s="18" t="str">
        <f t="shared" si="6"/>
        <v/>
      </c>
      <c r="D48" s="19"/>
      <c r="E48" s="19"/>
      <c r="F48" s="19"/>
      <c r="G48" s="20"/>
      <c r="H48" s="20"/>
      <c r="I48" s="21"/>
      <c r="J48" s="22" t="str">
        <f t="shared" si="7"/>
        <v/>
      </c>
      <c r="K48" s="23"/>
      <c r="L48" s="24" t="str">
        <f>IF(E48="","",IFERROR(VLOOKUP(E48,Stammdaten!$B$14:$D$18,3,FALSE()),""))</f>
        <v/>
      </c>
      <c r="M48" s="25" t="str">
        <f t="shared" si="8"/>
        <v/>
      </c>
      <c r="N48" s="25" t="str">
        <f t="shared" si="9"/>
        <v/>
      </c>
      <c r="O48" s="19"/>
    </row>
    <row r="49" spans="1:15" x14ac:dyDescent="0.25">
      <c r="A49" s="17"/>
      <c r="B49" s="18" t="str">
        <f t="shared" si="5"/>
        <v/>
      </c>
      <c r="C49" s="18" t="str">
        <f t="shared" si="6"/>
        <v/>
      </c>
      <c r="D49" s="19"/>
      <c r="E49" s="19"/>
      <c r="F49" s="19"/>
      <c r="G49" s="20"/>
      <c r="H49" s="20"/>
      <c r="I49" s="21"/>
      <c r="J49" s="22" t="str">
        <f t="shared" si="7"/>
        <v/>
      </c>
      <c r="K49" s="23"/>
      <c r="L49" s="24" t="str">
        <f>IF(E49="","",IFERROR(VLOOKUP(E49,Stammdaten!$B$14:$D$18,3,FALSE()),""))</f>
        <v/>
      </c>
      <c r="M49" s="25" t="str">
        <f t="shared" si="8"/>
        <v/>
      </c>
      <c r="N49" s="25" t="str">
        <f t="shared" si="9"/>
        <v/>
      </c>
      <c r="O49" s="19"/>
    </row>
    <row r="50" spans="1:15" x14ac:dyDescent="0.25">
      <c r="A50" s="17"/>
      <c r="B50" s="18" t="str">
        <f t="shared" si="5"/>
        <v/>
      </c>
      <c r="C50" s="18" t="str">
        <f t="shared" si="6"/>
        <v/>
      </c>
      <c r="D50" s="19"/>
      <c r="E50" s="19"/>
      <c r="F50" s="19"/>
      <c r="G50" s="20"/>
      <c r="H50" s="20"/>
      <c r="I50" s="21"/>
      <c r="J50" s="22" t="str">
        <f t="shared" si="7"/>
        <v/>
      </c>
      <c r="K50" s="23"/>
      <c r="L50" s="24" t="str">
        <f>IF(E50="","",IFERROR(VLOOKUP(E50,Stammdaten!$B$14:$D$18,3,FALSE()),""))</f>
        <v/>
      </c>
      <c r="M50" s="25" t="str">
        <f t="shared" si="8"/>
        <v/>
      </c>
      <c r="N50" s="25" t="str">
        <f t="shared" si="9"/>
        <v/>
      </c>
      <c r="O50" s="19"/>
    </row>
    <row r="51" spans="1:15" x14ac:dyDescent="0.25">
      <c r="A51" s="17"/>
      <c r="B51" s="18" t="str">
        <f t="shared" si="5"/>
        <v/>
      </c>
      <c r="C51" s="18" t="str">
        <f t="shared" si="6"/>
        <v/>
      </c>
      <c r="D51" s="19"/>
      <c r="E51" s="19"/>
      <c r="F51" s="19"/>
      <c r="G51" s="20"/>
      <c r="H51" s="20"/>
      <c r="I51" s="21"/>
      <c r="J51" s="22" t="str">
        <f t="shared" si="7"/>
        <v/>
      </c>
      <c r="K51" s="23"/>
      <c r="L51" s="24" t="str">
        <f>IF(E51="","",IFERROR(VLOOKUP(E51,Stammdaten!$B$14:$D$18,3,FALSE()),""))</f>
        <v/>
      </c>
      <c r="M51" s="25" t="str">
        <f t="shared" si="8"/>
        <v/>
      </c>
      <c r="N51" s="25" t="str">
        <f t="shared" si="9"/>
        <v/>
      </c>
      <c r="O51" s="19"/>
    </row>
    <row r="52" spans="1:15" x14ac:dyDescent="0.25">
      <c r="A52" s="17"/>
      <c r="B52" s="18" t="str">
        <f t="shared" si="5"/>
        <v/>
      </c>
      <c r="C52" s="18" t="str">
        <f t="shared" si="6"/>
        <v/>
      </c>
      <c r="D52" s="19"/>
      <c r="E52" s="19"/>
      <c r="F52" s="19"/>
      <c r="G52" s="20"/>
      <c r="H52" s="20"/>
      <c r="I52" s="21"/>
      <c r="J52" s="22" t="str">
        <f t="shared" si="7"/>
        <v/>
      </c>
      <c r="K52" s="23"/>
      <c r="L52" s="24" t="str">
        <f>IF(E52="","",IFERROR(VLOOKUP(E52,Stammdaten!$B$14:$D$18,3,FALSE()),""))</f>
        <v/>
      </c>
      <c r="M52" s="25" t="str">
        <f t="shared" si="8"/>
        <v/>
      </c>
      <c r="N52" s="25" t="str">
        <f t="shared" si="9"/>
        <v/>
      </c>
      <c r="O52" s="19"/>
    </row>
    <row r="53" spans="1:15" x14ac:dyDescent="0.25">
      <c r="A53" s="17"/>
      <c r="B53" s="18" t="str">
        <f t="shared" si="5"/>
        <v/>
      </c>
      <c r="C53" s="18" t="str">
        <f t="shared" si="6"/>
        <v/>
      </c>
      <c r="D53" s="19"/>
      <c r="E53" s="19"/>
      <c r="F53" s="19"/>
      <c r="G53" s="20"/>
      <c r="H53" s="20"/>
      <c r="I53" s="21"/>
      <c r="J53" s="22" t="str">
        <f t="shared" si="7"/>
        <v/>
      </c>
      <c r="K53" s="23"/>
      <c r="L53" s="24" t="str">
        <f>IF(E53="","",IFERROR(VLOOKUP(E53,Stammdaten!$B$14:$D$18,3,FALSE()),""))</f>
        <v/>
      </c>
      <c r="M53" s="25" t="str">
        <f t="shared" si="8"/>
        <v/>
      </c>
      <c r="N53" s="25" t="str">
        <f t="shared" si="9"/>
        <v/>
      </c>
      <c r="O53" s="19"/>
    </row>
    <row r="54" spans="1:15" x14ac:dyDescent="0.25">
      <c r="A54" s="17"/>
      <c r="B54" s="18" t="str">
        <f t="shared" si="5"/>
        <v/>
      </c>
      <c r="C54" s="18" t="str">
        <f t="shared" si="6"/>
        <v/>
      </c>
      <c r="D54" s="19"/>
      <c r="E54" s="19"/>
      <c r="F54" s="19"/>
      <c r="G54" s="20"/>
      <c r="H54" s="20"/>
      <c r="I54" s="21"/>
      <c r="J54" s="22" t="str">
        <f t="shared" si="7"/>
        <v/>
      </c>
      <c r="K54" s="23"/>
      <c r="L54" s="24" t="str">
        <f>IF(E54="","",IFERROR(VLOOKUP(E54,Stammdaten!$B$14:$D$18,3,FALSE()),""))</f>
        <v/>
      </c>
      <c r="M54" s="25" t="str">
        <f t="shared" si="8"/>
        <v/>
      </c>
      <c r="N54" s="25" t="str">
        <f t="shared" si="9"/>
        <v/>
      </c>
      <c r="O54" s="19"/>
    </row>
    <row r="55" spans="1:15" x14ac:dyDescent="0.25">
      <c r="A55" s="17"/>
      <c r="B55" s="18" t="str">
        <f t="shared" si="5"/>
        <v/>
      </c>
      <c r="C55" s="18" t="str">
        <f t="shared" si="6"/>
        <v/>
      </c>
      <c r="D55" s="19"/>
      <c r="E55" s="19"/>
      <c r="F55" s="19"/>
      <c r="G55" s="20"/>
      <c r="H55" s="20"/>
      <c r="I55" s="21"/>
      <c r="J55" s="22" t="str">
        <f t="shared" si="7"/>
        <v/>
      </c>
      <c r="K55" s="23"/>
      <c r="L55" s="24" t="str">
        <f>IF(E55="","",IFERROR(VLOOKUP(E55,Stammdaten!$B$14:$D$18,3,FALSE()),""))</f>
        <v/>
      </c>
      <c r="M55" s="25" t="str">
        <f t="shared" si="8"/>
        <v/>
      </c>
      <c r="N55" s="25" t="str">
        <f t="shared" si="9"/>
        <v/>
      </c>
      <c r="O55" s="19"/>
    </row>
    <row r="56" spans="1:15" x14ac:dyDescent="0.25">
      <c r="A56" s="17"/>
      <c r="B56" s="18" t="str">
        <f t="shared" si="5"/>
        <v/>
      </c>
      <c r="C56" s="18" t="str">
        <f t="shared" si="6"/>
        <v/>
      </c>
      <c r="D56" s="19"/>
      <c r="E56" s="19"/>
      <c r="F56" s="19"/>
      <c r="G56" s="20"/>
      <c r="H56" s="20"/>
      <c r="I56" s="21"/>
      <c r="J56" s="22" t="str">
        <f t="shared" si="7"/>
        <v/>
      </c>
      <c r="K56" s="23"/>
      <c r="L56" s="24" t="str">
        <f>IF(E56="","",IFERROR(VLOOKUP(E56,Stammdaten!$B$14:$D$18,3,FALSE()),""))</f>
        <v/>
      </c>
      <c r="M56" s="25" t="str">
        <f t="shared" si="8"/>
        <v/>
      </c>
      <c r="N56" s="25" t="str">
        <f t="shared" si="9"/>
        <v/>
      </c>
      <c r="O56" s="19"/>
    </row>
    <row r="57" spans="1:15" x14ac:dyDescent="0.25">
      <c r="A57" s="17"/>
      <c r="B57" s="18" t="str">
        <f t="shared" si="5"/>
        <v/>
      </c>
      <c r="C57" s="18" t="str">
        <f t="shared" si="6"/>
        <v/>
      </c>
      <c r="D57" s="19"/>
      <c r="E57" s="19"/>
      <c r="F57" s="19"/>
      <c r="G57" s="20"/>
      <c r="H57" s="20"/>
      <c r="I57" s="21"/>
      <c r="J57" s="22" t="str">
        <f t="shared" si="7"/>
        <v/>
      </c>
      <c r="K57" s="23"/>
      <c r="L57" s="24" t="str">
        <f>IF(E57="","",IFERROR(VLOOKUP(E57,Stammdaten!$B$14:$D$18,3,FALSE()),""))</f>
        <v/>
      </c>
      <c r="M57" s="25" t="str">
        <f t="shared" si="8"/>
        <v/>
      </c>
      <c r="N57" s="25" t="str">
        <f t="shared" si="9"/>
        <v/>
      </c>
      <c r="O57" s="19"/>
    </row>
    <row r="58" spans="1:15" x14ac:dyDescent="0.25">
      <c r="A58" s="17"/>
      <c r="B58" s="18" t="str">
        <f t="shared" si="5"/>
        <v/>
      </c>
      <c r="C58" s="18" t="str">
        <f t="shared" si="6"/>
        <v/>
      </c>
      <c r="D58" s="19"/>
      <c r="E58" s="19"/>
      <c r="F58" s="19"/>
      <c r="G58" s="20"/>
      <c r="H58" s="20"/>
      <c r="I58" s="21"/>
      <c r="J58" s="22" t="str">
        <f t="shared" si="7"/>
        <v/>
      </c>
      <c r="K58" s="23"/>
      <c r="L58" s="24" t="str">
        <f>IF(E58="","",IFERROR(VLOOKUP(E58,Stammdaten!$B$14:$D$18,3,FALSE()),""))</f>
        <v/>
      </c>
      <c r="M58" s="25" t="str">
        <f t="shared" si="8"/>
        <v/>
      </c>
      <c r="N58" s="25" t="str">
        <f t="shared" si="9"/>
        <v/>
      </c>
      <c r="O58" s="19"/>
    </row>
    <row r="59" spans="1:15" x14ac:dyDescent="0.25">
      <c r="A59" s="17"/>
      <c r="B59" s="18" t="str">
        <f t="shared" si="5"/>
        <v/>
      </c>
      <c r="C59" s="18" t="str">
        <f t="shared" si="6"/>
        <v/>
      </c>
      <c r="D59" s="19"/>
      <c r="E59" s="19"/>
      <c r="F59" s="19"/>
      <c r="G59" s="20"/>
      <c r="H59" s="20"/>
      <c r="I59" s="21"/>
      <c r="J59" s="22" t="str">
        <f t="shared" si="7"/>
        <v/>
      </c>
      <c r="K59" s="23"/>
      <c r="L59" s="24" t="str">
        <f>IF(E59="","",IFERROR(VLOOKUP(E59,Stammdaten!$B$14:$D$18,3,FALSE()),""))</f>
        <v/>
      </c>
      <c r="M59" s="25" t="str">
        <f t="shared" si="8"/>
        <v/>
      </c>
      <c r="N59" s="25" t="str">
        <f t="shared" si="9"/>
        <v/>
      </c>
      <c r="O59" s="19"/>
    </row>
    <row r="60" spans="1:15" x14ac:dyDescent="0.25">
      <c r="A60" s="17"/>
      <c r="B60" s="18" t="str">
        <f t="shared" si="5"/>
        <v/>
      </c>
      <c r="C60" s="18" t="str">
        <f t="shared" si="6"/>
        <v/>
      </c>
      <c r="D60" s="19"/>
      <c r="E60" s="19"/>
      <c r="F60" s="19"/>
      <c r="G60" s="20"/>
      <c r="H60" s="20"/>
      <c r="I60" s="21"/>
      <c r="J60" s="22" t="str">
        <f t="shared" si="7"/>
        <v/>
      </c>
      <c r="K60" s="23"/>
      <c r="L60" s="24" t="str">
        <f>IF(E60="","",IFERROR(VLOOKUP(E60,Stammdaten!$B$14:$D$18,3,FALSE()),""))</f>
        <v/>
      </c>
      <c r="M60" s="25" t="str">
        <f t="shared" si="8"/>
        <v/>
      </c>
      <c r="N60" s="25" t="str">
        <f t="shared" si="9"/>
        <v/>
      </c>
      <c r="O60" s="19"/>
    </row>
    <row r="61" spans="1:15" x14ac:dyDescent="0.25">
      <c r="A61" s="17"/>
      <c r="B61" s="18" t="str">
        <f t="shared" si="5"/>
        <v/>
      </c>
      <c r="C61" s="18" t="str">
        <f t="shared" si="6"/>
        <v/>
      </c>
      <c r="D61" s="19"/>
      <c r="E61" s="19"/>
      <c r="F61" s="19"/>
      <c r="G61" s="20"/>
      <c r="H61" s="20"/>
      <c r="I61" s="21"/>
      <c r="J61" s="22" t="str">
        <f t="shared" si="7"/>
        <v/>
      </c>
      <c r="K61" s="23"/>
      <c r="L61" s="24" t="str">
        <f>IF(E61="","",IFERROR(VLOOKUP(E61,Stammdaten!$B$14:$D$18,3,FALSE()),""))</f>
        <v/>
      </c>
      <c r="M61" s="25" t="str">
        <f t="shared" si="8"/>
        <v/>
      </c>
      <c r="N61" s="25" t="str">
        <f t="shared" si="9"/>
        <v/>
      </c>
      <c r="O61" s="19"/>
    </row>
    <row r="62" spans="1:15" x14ac:dyDescent="0.25">
      <c r="A62" s="17"/>
      <c r="B62" s="18" t="str">
        <f t="shared" si="5"/>
        <v/>
      </c>
      <c r="C62" s="18" t="str">
        <f t="shared" si="6"/>
        <v/>
      </c>
      <c r="D62" s="19"/>
      <c r="E62" s="19"/>
      <c r="F62" s="19"/>
      <c r="G62" s="20"/>
      <c r="H62" s="20"/>
      <c r="I62" s="21"/>
      <c r="J62" s="22" t="str">
        <f t="shared" si="7"/>
        <v/>
      </c>
      <c r="K62" s="23"/>
      <c r="L62" s="24" t="str">
        <f>IF(E62="","",IFERROR(VLOOKUP(E62,Stammdaten!$B$14:$D$18,3,FALSE()),""))</f>
        <v/>
      </c>
      <c r="M62" s="25" t="str">
        <f t="shared" si="8"/>
        <v/>
      </c>
      <c r="N62" s="25" t="str">
        <f t="shared" si="9"/>
        <v/>
      </c>
      <c r="O62" s="19"/>
    </row>
    <row r="63" spans="1:15" x14ac:dyDescent="0.25">
      <c r="A63" s="17"/>
      <c r="B63" s="18" t="str">
        <f t="shared" si="5"/>
        <v/>
      </c>
      <c r="C63" s="18" t="str">
        <f t="shared" si="6"/>
        <v/>
      </c>
      <c r="D63" s="19"/>
      <c r="E63" s="19"/>
      <c r="F63" s="19"/>
      <c r="G63" s="20"/>
      <c r="H63" s="20"/>
      <c r="I63" s="21"/>
      <c r="J63" s="22" t="str">
        <f t="shared" si="7"/>
        <v/>
      </c>
      <c r="K63" s="23"/>
      <c r="L63" s="24" t="str">
        <f>IF(E63="","",IFERROR(VLOOKUP(E63,Stammdaten!$B$14:$D$18,3,FALSE()),""))</f>
        <v/>
      </c>
      <c r="M63" s="25" t="str">
        <f t="shared" si="8"/>
        <v/>
      </c>
      <c r="N63" s="25" t="str">
        <f t="shared" si="9"/>
        <v/>
      </c>
      <c r="O63" s="19"/>
    </row>
    <row r="64" spans="1:15" x14ac:dyDescent="0.25">
      <c r="A64" s="17"/>
      <c r="B64" s="18" t="str">
        <f t="shared" si="5"/>
        <v/>
      </c>
      <c r="C64" s="18" t="str">
        <f t="shared" si="6"/>
        <v/>
      </c>
      <c r="D64" s="19"/>
      <c r="E64" s="19"/>
      <c r="F64" s="19"/>
      <c r="G64" s="20"/>
      <c r="H64" s="20"/>
      <c r="I64" s="21"/>
      <c r="J64" s="22" t="str">
        <f t="shared" si="7"/>
        <v/>
      </c>
      <c r="K64" s="23"/>
      <c r="L64" s="24" t="str">
        <f>IF(E64="","",IFERROR(VLOOKUP(E64,Stammdaten!$B$14:$D$18,3,FALSE()),""))</f>
        <v/>
      </c>
      <c r="M64" s="25" t="str">
        <f t="shared" si="8"/>
        <v/>
      </c>
      <c r="N64" s="25" t="str">
        <f t="shared" si="9"/>
        <v/>
      </c>
      <c r="O64" s="19"/>
    </row>
    <row r="65" spans="1:15" x14ac:dyDescent="0.25">
      <c r="A65" s="17"/>
      <c r="B65" s="18" t="str">
        <f t="shared" si="5"/>
        <v/>
      </c>
      <c r="C65" s="18" t="str">
        <f t="shared" si="6"/>
        <v/>
      </c>
      <c r="D65" s="19"/>
      <c r="E65" s="19"/>
      <c r="F65" s="19"/>
      <c r="G65" s="20"/>
      <c r="H65" s="20"/>
      <c r="I65" s="21"/>
      <c r="J65" s="22" t="str">
        <f t="shared" si="7"/>
        <v/>
      </c>
      <c r="K65" s="23"/>
      <c r="L65" s="24" t="str">
        <f>IF(E65="","",IFERROR(VLOOKUP(E65,Stammdaten!$B$14:$D$18,3,FALSE()),""))</f>
        <v/>
      </c>
      <c r="M65" s="25" t="str">
        <f t="shared" si="8"/>
        <v/>
      </c>
      <c r="N65" s="25" t="str">
        <f t="shared" si="9"/>
        <v/>
      </c>
      <c r="O65" s="19"/>
    </row>
    <row r="66" spans="1:15" x14ac:dyDescent="0.25">
      <c r="A66" s="17"/>
      <c r="B66" s="18" t="str">
        <f t="shared" si="5"/>
        <v/>
      </c>
      <c r="C66" s="18" t="str">
        <f t="shared" si="6"/>
        <v/>
      </c>
      <c r="D66" s="19"/>
      <c r="E66" s="19"/>
      <c r="F66" s="19"/>
      <c r="G66" s="20"/>
      <c r="H66" s="20"/>
      <c r="I66" s="21"/>
      <c r="J66" s="22" t="str">
        <f t="shared" si="7"/>
        <v/>
      </c>
      <c r="K66" s="23"/>
      <c r="L66" s="24" t="str">
        <f>IF(E66="","",IFERROR(VLOOKUP(E66,Stammdaten!$B$14:$D$18,3,FALSE()),""))</f>
        <v/>
      </c>
      <c r="M66" s="25" t="str">
        <f t="shared" si="8"/>
        <v/>
      </c>
      <c r="N66" s="25" t="str">
        <f t="shared" si="9"/>
        <v/>
      </c>
      <c r="O66" s="19"/>
    </row>
    <row r="67" spans="1:15" x14ac:dyDescent="0.25">
      <c r="A67" s="17"/>
      <c r="B67" s="18" t="str">
        <f t="shared" si="5"/>
        <v/>
      </c>
      <c r="C67" s="18" t="str">
        <f t="shared" si="6"/>
        <v/>
      </c>
      <c r="D67" s="19"/>
      <c r="E67" s="19"/>
      <c r="F67" s="19"/>
      <c r="G67" s="20"/>
      <c r="H67" s="20"/>
      <c r="I67" s="21"/>
      <c r="J67" s="22" t="str">
        <f t="shared" si="7"/>
        <v/>
      </c>
      <c r="K67" s="23"/>
      <c r="L67" s="24" t="str">
        <f>IF(E67="","",IFERROR(VLOOKUP(E67,Stammdaten!$B$14:$D$18,3,FALSE()),""))</f>
        <v/>
      </c>
      <c r="M67" s="25" t="str">
        <f t="shared" si="8"/>
        <v/>
      </c>
      <c r="N67" s="25" t="str">
        <f t="shared" si="9"/>
        <v/>
      </c>
      <c r="O67" s="19"/>
    </row>
    <row r="68" spans="1:15" ht="21.75" customHeight="1" x14ac:dyDescent="0.25">
      <c r="A68" s="9" t="s">
        <v>55</v>
      </c>
      <c r="B68" s="9"/>
      <c r="C68" s="9"/>
      <c r="D68" s="9"/>
      <c r="E68" s="9"/>
      <c r="F68" s="9"/>
      <c r="G68" s="9"/>
      <c r="H68" s="9"/>
      <c r="I68" s="9"/>
      <c r="J68" s="26">
        <f>SUBTOTAL(109,J8:J67)</f>
        <v>74.5</v>
      </c>
      <c r="K68" s="27"/>
      <c r="L68" s="27"/>
      <c r="M68" s="28">
        <f>SUBTOTAL(109,M8:M67)</f>
        <v>6278.75</v>
      </c>
      <c r="N68" s="28">
        <f>SUBTOTAL(109,N8:N67)</f>
        <v>6183.75</v>
      </c>
      <c r="O68" s="27"/>
    </row>
    <row r="70" spans="1:15" ht="15.75" customHeight="1" x14ac:dyDescent="0.25">
      <c r="A70" s="29"/>
      <c r="B70" s="8" t="s">
        <v>56</v>
      </c>
      <c r="C70" s="8"/>
      <c r="D70" s="8"/>
      <c r="E70" s="8"/>
    </row>
    <row r="71" spans="1:15" ht="15.75" customHeight="1" x14ac:dyDescent="0.25">
      <c r="A71" s="30"/>
      <c r="B71" s="8" t="s">
        <v>57</v>
      </c>
      <c r="C71" s="8"/>
      <c r="D71" s="8"/>
      <c r="E71" s="8"/>
      <c r="F71" s="8"/>
      <c r="G71" s="8"/>
      <c r="H71" s="8"/>
    </row>
  </sheetData>
  <mergeCells count="10">
    <mergeCell ref="A5:O5"/>
    <mergeCell ref="A68:I68"/>
    <mergeCell ref="B70:E70"/>
    <mergeCell ref="B71:H71"/>
    <mergeCell ref="A1:O1"/>
    <mergeCell ref="A2:O2"/>
    <mergeCell ref="B4:D4"/>
    <mergeCell ref="F4:H4"/>
    <mergeCell ref="J4:K4"/>
    <mergeCell ref="M4:O4"/>
  </mergeCells>
  <conditionalFormatting sqref="A8:O67">
    <cfRule type="expression" dxfId="1" priority="2">
      <formula>AND($A8&lt;&gt;"",WEEKDAY($A8,2)&gt;5)</formula>
    </cfRule>
  </conditionalFormatting>
  <conditionalFormatting sqref="J8:J67">
    <cfRule type="expression" dxfId="0" priority="3">
      <formula>AND(ISNUMBER(J8),J8&gt;10)</formula>
    </cfRule>
  </conditionalFormatting>
  <dataValidations count="2">
    <dataValidation type="list" allowBlank="1" promptTitle="Abrechenbar?" prompt="Ja = kundenrelevant/abrechenbar, Nein = intern." sqref="K8:K67" xr:uid="{00000000-0002-0000-0000-000002000000}">
      <formula1>"Ja,Nein"</formula1>
      <formula2>0</formula2>
    </dataValidation>
    <dataValidation type="whole" allowBlank="1" showErrorMessage="1" errorTitle="Ungültiger Wert" error="Bitte Pause in Minuten (0–480) eingeben." sqref="I8:I67" xr:uid="{00000000-0002-0000-0000-000003000000}">
      <formula1>0</formula1>
      <formula2>480</formula2>
    </dataValidation>
  </dataValidations>
  <pageMargins left="0.4" right="0.4" top="0.5" bottom="0.5" header="0.511811023622047" footer="0.511811023622047"/>
  <pageSetup fitToHeight="0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promptTitle="Projekt wählen" prompt="Bitte ein Projekt aus der Stammdaten-Liste auswählen." xr:uid="{00000000-0002-0000-0000-000000000000}">
          <x14:formula1>
            <xm:f>Stammdaten!$B$5:$B$10</xm:f>
          </x14:formula1>
          <x14:formula2>
            <xm:f>0</xm:f>
          </x14:formula2>
          <xm:sqref>D8:D67</xm:sqref>
        </x14:dataValidation>
        <x14:dataValidation type="list" allowBlank="1" promptTitle="Mitarbeiter wählen" prompt="Bitte den Mitarbeiter aus der Stammdaten-Liste auswählen." xr:uid="{00000000-0002-0000-0000-000001000000}">
          <x14:formula1>
            <xm:f>Stammdaten!$B$14:$B$18</xm:f>
          </x14:formula1>
          <x14:formula2>
            <xm:f>0</xm:f>
          </x14:formula2>
          <xm:sqref>E8:E67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99A2E"/>
    <pageSetUpPr fitToPage="1"/>
  </sheetPr>
  <dimension ref="A1:J31"/>
  <sheetViews>
    <sheetView showGridLines="0" zoomScaleNormal="100" workbookViewId="0">
      <pane ySplit="3" topLeftCell="A4" activePane="bottomLeft" state="frozen"/>
      <selection pane="bottomLeft"/>
    </sheetView>
  </sheetViews>
  <sheetFormatPr baseColWidth="10" defaultColWidth="8.7109375" defaultRowHeight="15" x14ac:dyDescent="0.25"/>
  <cols>
    <col min="1" max="1" width="24" customWidth="1"/>
    <col min="2" max="2" width="22" customWidth="1"/>
    <col min="3" max="3" width="14" customWidth="1"/>
    <col min="4" max="4" width="12" customWidth="1"/>
    <col min="5" max="5" width="11" customWidth="1"/>
    <col min="6" max="6" width="12" customWidth="1"/>
    <col min="7" max="9" width="13" customWidth="1"/>
    <col min="10" max="10" width="12" customWidth="1"/>
  </cols>
  <sheetData>
    <row r="1" spans="1:10" ht="33.75" customHeight="1" x14ac:dyDescent="0.25">
      <c r="A1" s="14" t="s">
        <v>58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9.5" customHeight="1" x14ac:dyDescent="0.25">
      <c r="A2" s="13" t="s">
        <v>59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9.75" customHeight="1" x14ac:dyDescent="0.25"/>
    <row r="4" spans="1:10" ht="25.5" customHeight="1" x14ac:dyDescent="0.25">
      <c r="A4" s="7" t="s">
        <v>60</v>
      </c>
      <c r="B4" s="7"/>
      <c r="C4" s="7" t="s">
        <v>61</v>
      </c>
      <c r="D4" s="7"/>
      <c r="E4" s="7" t="s">
        <v>62</v>
      </c>
      <c r="F4" s="7"/>
      <c r="G4" s="7" t="s">
        <v>63</v>
      </c>
      <c r="H4" s="7"/>
      <c r="I4" s="7" t="s">
        <v>64</v>
      </c>
      <c r="J4" s="7"/>
    </row>
    <row r="5" spans="1:10" ht="30" customHeight="1" x14ac:dyDescent="0.25">
      <c r="A5" s="6">
        <f>SUM(Zeiterfassung!J8:J67)</f>
        <v>74.5</v>
      </c>
      <c r="B5" s="6"/>
      <c r="C5" s="6">
        <f>SUMIF(Zeiterfassung!K8:K67,"Ja",Zeiterfassung!J8:J67)</f>
        <v>73.5</v>
      </c>
      <c r="D5" s="6"/>
      <c r="E5" s="5">
        <f>SUM(Zeiterfassung!M8:M67)</f>
        <v>6278.75</v>
      </c>
      <c r="F5" s="5"/>
      <c r="G5" s="5">
        <f>SUM(Zeiterfassung!N8:N67)</f>
        <v>6183.75</v>
      </c>
      <c r="H5" s="5"/>
      <c r="I5" s="4">
        <f>COUNTIF(Stammdaten!I5:I10,"Aktiv")</f>
        <v>4</v>
      </c>
      <c r="J5" s="4"/>
    </row>
    <row r="6" spans="1:10" ht="9.75" customHeight="1" x14ac:dyDescent="0.25"/>
    <row r="7" spans="1:10" ht="19.5" customHeight="1" x14ac:dyDescent="0.25">
      <c r="A7" s="3" t="s">
        <v>65</v>
      </c>
      <c r="B7" s="3"/>
      <c r="C7" s="3"/>
      <c r="D7" s="3"/>
      <c r="E7" s="3"/>
      <c r="F7" s="3"/>
      <c r="G7" s="3"/>
      <c r="H7" s="3"/>
      <c r="I7" s="3"/>
      <c r="J7" s="3"/>
    </row>
    <row r="8" spans="1:10" ht="25.5" customHeight="1" x14ac:dyDescent="0.25">
      <c r="A8" s="31" t="s">
        <v>12</v>
      </c>
      <c r="B8" s="31" t="s">
        <v>66</v>
      </c>
      <c r="C8" s="31" t="s">
        <v>67</v>
      </c>
      <c r="D8" s="31" t="s">
        <v>68</v>
      </c>
      <c r="E8" s="31" t="s">
        <v>69</v>
      </c>
      <c r="F8" s="31" t="s">
        <v>70</v>
      </c>
      <c r="G8" s="31" t="s">
        <v>71</v>
      </c>
      <c r="H8" s="31" t="s">
        <v>72</v>
      </c>
      <c r="I8" s="31" t="s">
        <v>73</v>
      </c>
      <c r="J8" s="31" t="s">
        <v>74</v>
      </c>
    </row>
    <row r="9" spans="1:10" x14ac:dyDescent="0.25">
      <c r="A9" s="32" t="str">
        <f>Stammdaten!B5</f>
        <v>Website-Relaunch</v>
      </c>
      <c r="B9" s="32" t="str">
        <f>Stammdaten!C5</f>
        <v>Blauwald Handels AG</v>
      </c>
      <c r="C9" s="33" t="str">
        <f>Stammdaten!I5</f>
        <v>Aktiv</v>
      </c>
      <c r="D9" s="34">
        <f>Stammdaten!G5</f>
        <v>320</v>
      </c>
      <c r="E9" s="35">
        <f>SUMIF(Zeiterfassung!$D$8:$D$67,$A9,Zeiterfassung!$J$8:$J$67)</f>
        <v>18</v>
      </c>
      <c r="F9" s="36">
        <f t="shared" ref="F9:F14" si="0">IFERROR(E9/D9,"")</f>
        <v>5.6250000000000001E-2</v>
      </c>
      <c r="G9" s="37">
        <f>Stammdaten!H5</f>
        <v>28800</v>
      </c>
      <c r="H9" s="37">
        <f>SUMIF(Zeiterfassung!$D$8:$D$67,$A9,Zeiterfassung!$M$8:$M$67)</f>
        <v>1557.5</v>
      </c>
      <c r="I9" s="37">
        <f t="shared" ref="I9:I14" si="1">G9-H9</f>
        <v>27242.5</v>
      </c>
      <c r="J9" s="36">
        <f t="shared" ref="J9:J14" si="2">IFERROR(H9/G9,"")</f>
        <v>5.4079861111111113E-2</v>
      </c>
    </row>
    <row r="10" spans="1:10" x14ac:dyDescent="0.25">
      <c r="A10" s="38" t="str">
        <f>Stammdaten!B6</f>
        <v>CRM-Einführung</v>
      </c>
      <c r="B10" s="38" t="str">
        <f>Stammdaten!C6</f>
        <v>Fichte &amp; Partner</v>
      </c>
      <c r="C10" s="39" t="str">
        <f>Stammdaten!I6</f>
        <v>Aktiv</v>
      </c>
      <c r="D10" s="40">
        <f>Stammdaten!G6</f>
        <v>450</v>
      </c>
      <c r="E10" s="41">
        <f>SUMIF(Zeiterfassung!$D$8:$D$67,$A10,Zeiterfassung!$J$8:$J$67)</f>
        <v>21</v>
      </c>
      <c r="F10" s="42">
        <f t="shared" si="0"/>
        <v>4.6666666666666669E-2</v>
      </c>
      <c r="G10" s="43">
        <f>Stammdaten!H6</f>
        <v>40500</v>
      </c>
      <c r="H10" s="43">
        <f>SUMIF(Zeiterfassung!$D$8:$D$67,$A10,Zeiterfassung!$M$8:$M$67)</f>
        <v>1890</v>
      </c>
      <c r="I10" s="43">
        <f t="shared" si="1"/>
        <v>38610</v>
      </c>
      <c r="J10" s="42">
        <f t="shared" si="2"/>
        <v>4.6666666666666669E-2</v>
      </c>
    </row>
    <row r="11" spans="1:10" x14ac:dyDescent="0.25">
      <c r="A11" s="32" t="str">
        <f>Stammdaten!B7</f>
        <v>Marketingkampagne Frühjahr</v>
      </c>
      <c r="B11" s="32" t="str">
        <f>Stammdaten!C7</f>
        <v>Blauwald Handels AG</v>
      </c>
      <c r="C11" s="33" t="str">
        <f>Stammdaten!I7</f>
        <v>Aktiv</v>
      </c>
      <c r="D11" s="34">
        <f>Stammdaten!G7</f>
        <v>150</v>
      </c>
      <c r="E11" s="35">
        <f>SUMIF(Zeiterfassung!$D$8:$D$67,$A11,Zeiterfassung!$J$8:$J$67)</f>
        <v>13.5</v>
      </c>
      <c r="F11" s="36">
        <f t="shared" si="0"/>
        <v>0.09</v>
      </c>
      <c r="G11" s="37">
        <f>Stammdaten!H7</f>
        <v>12750</v>
      </c>
      <c r="H11" s="37">
        <f>SUMIF(Zeiterfassung!$D$8:$D$67,$A11,Zeiterfassung!$M$8:$M$67)</f>
        <v>1012.5</v>
      </c>
      <c r="I11" s="37">
        <f t="shared" si="1"/>
        <v>11737.5</v>
      </c>
      <c r="J11" s="36">
        <f t="shared" si="2"/>
        <v>7.9411764705882348E-2</v>
      </c>
    </row>
    <row r="12" spans="1:10" x14ac:dyDescent="0.25">
      <c r="A12" s="38" t="str">
        <f>Stammdaten!B8</f>
        <v>Prozessoptimierung Logistik</v>
      </c>
      <c r="B12" s="38" t="str">
        <f>Stammdaten!C8</f>
        <v>Rheintal Spedition GmbH</v>
      </c>
      <c r="C12" s="39" t="str">
        <f>Stammdaten!I8</f>
        <v>Aktiv</v>
      </c>
      <c r="D12" s="40">
        <f>Stammdaten!G8</f>
        <v>280</v>
      </c>
      <c r="E12" s="41">
        <f>SUMIF(Zeiterfassung!$D$8:$D$67,$A12,Zeiterfassung!$J$8:$J$67)</f>
        <v>16.25</v>
      </c>
      <c r="F12" s="42">
        <f t="shared" si="0"/>
        <v>5.8035714285714288E-2</v>
      </c>
      <c r="G12" s="43">
        <f>Stammdaten!H8</f>
        <v>25200</v>
      </c>
      <c r="H12" s="43">
        <f>SUMIF(Zeiterfassung!$D$8:$D$67,$A12,Zeiterfassung!$M$8:$M$67)</f>
        <v>1300</v>
      </c>
      <c r="I12" s="43">
        <f t="shared" si="1"/>
        <v>23900</v>
      </c>
      <c r="J12" s="42">
        <f t="shared" si="2"/>
        <v>5.1587301587301584E-2</v>
      </c>
    </row>
    <row r="13" spans="1:10" x14ac:dyDescent="0.25">
      <c r="A13" s="32" t="str">
        <f>Stammdaten!B9</f>
        <v>App-Entwicklung Phase 2</v>
      </c>
      <c r="B13" s="32" t="str">
        <f>Stammdaten!C9</f>
        <v>Solberg Retail GmbH</v>
      </c>
      <c r="C13" s="33" t="str">
        <f>Stammdaten!I9</f>
        <v>Abgeschlossen</v>
      </c>
      <c r="D13" s="34">
        <f>Stammdaten!G9</f>
        <v>500</v>
      </c>
      <c r="E13" s="35">
        <f>SUMIF(Zeiterfassung!$D$8:$D$67,$A13,Zeiterfassung!$J$8:$J$67)</f>
        <v>2.75</v>
      </c>
      <c r="F13" s="36">
        <f t="shared" si="0"/>
        <v>5.4999999999999997E-3</v>
      </c>
      <c r="G13" s="37">
        <f>Stammdaten!H9</f>
        <v>45000</v>
      </c>
      <c r="H13" s="37">
        <f>SUMIF(Zeiterfassung!$D$8:$D$67,$A13,Zeiterfassung!$M$8:$M$67)</f>
        <v>233.75</v>
      </c>
      <c r="I13" s="37">
        <f t="shared" si="1"/>
        <v>44766.25</v>
      </c>
      <c r="J13" s="36">
        <f t="shared" si="2"/>
        <v>5.1944444444444442E-3</v>
      </c>
    </row>
    <row r="14" spans="1:10" x14ac:dyDescent="0.25">
      <c r="A14" s="38" t="str">
        <f>Stammdaten!B10</f>
        <v>Schulungskonzept Vertrieb</v>
      </c>
      <c r="B14" s="38" t="str">
        <f>Stammdaten!C10</f>
        <v>Fichte &amp; Partner</v>
      </c>
      <c r="C14" s="39" t="str">
        <f>Stammdaten!I10</f>
        <v>Geplant</v>
      </c>
      <c r="D14" s="40">
        <f>Stammdaten!G10</f>
        <v>120</v>
      </c>
      <c r="E14" s="41">
        <f>SUMIF(Zeiterfassung!$D$8:$D$67,$A14,Zeiterfassung!$J$8:$J$67)</f>
        <v>3</v>
      </c>
      <c r="F14" s="42">
        <f t="shared" si="0"/>
        <v>2.5000000000000001E-2</v>
      </c>
      <c r="G14" s="43">
        <f>Stammdaten!H10</f>
        <v>10200</v>
      </c>
      <c r="H14" s="43">
        <f>SUMIF(Zeiterfassung!$D$8:$D$67,$A14,Zeiterfassung!$M$8:$M$67)</f>
        <v>285</v>
      </c>
      <c r="I14" s="43">
        <f t="shared" si="1"/>
        <v>9915</v>
      </c>
      <c r="J14" s="42">
        <f t="shared" si="2"/>
        <v>2.7941176470588237E-2</v>
      </c>
    </row>
    <row r="16" spans="1:10" ht="19.5" customHeight="1" x14ac:dyDescent="0.25">
      <c r="A16" s="3" t="s">
        <v>75</v>
      </c>
      <c r="B16" s="3"/>
      <c r="C16" s="3"/>
      <c r="D16" s="3"/>
      <c r="E16" s="3"/>
      <c r="F16" s="3"/>
      <c r="G16" s="3"/>
    </row>
    <row r="17" spans="1:7" ht="25.5" customHeight="1" x14ac:dyDescent="0.25">
      <c r="A17" s="31" t="s">
        <v>13</v>
      </c>
      <c r="B17" s="31" t="s">
        <v>76</v>
      </c>
      <c r="C17" s="31" t="s">
        <v>77</v>
      </c>
      <c r="D17" s="31" t="s">
        <v>78</v>
      </c>
      <c r="E17" s="31" t="s">
        <v>61</v>
      </c>
      <c r="F17" s="31" t="s">
        <v>79</v>
      </c>
      <c r="G17" s="31" t="s">
        <v>80</v>
      </c>
    </row>
    <row r="18" spans="1:7" x14ac:dyDescent="0.25">
      <c r="A18" s="32" t="str">
        <f>Stammdaten!B14</f>
        <v>Sabine Krüger</v>
      </c>
      <c r="B18" s="32" t="str">
        <f>Stammdaten!C14</f>
        <v>Projektleitung</v>
      </c>
      <c r="C18" s="37">
        <f>Stammdaten!D14</f>
        <v>95</v>
      </c>
      <c r="D18" s="35">
        <f>SUMIF(Zeiterfassung!$E$8:$E$67,$A18,Zeiterfassung!$J$8:$J$67)</f>
        <v>5.75</v>
      </c>
      <c r="E18" s="35">
        <f>SUMIFS(Zeiterfassung!$J$8:$J$67,Zeiterfassung!$E$8:$E$67,$A18,Zeiterfassung!$K$8:$K$67,"Ja")</f>
        <v>4.75</v>
      </c>
      <c r="F18" s="36">
        <f>IFERROR(E18/D18,"")</f>
        <v>0.82608695652173914</v>
      </c>
      <c r="G18" s="37">
        <f>SUMIF(Zeiterfassung!$E$8:$E$67,$A18,Zeiterfassung!$M$8:$M$67)</f>
        <v>546.25</v>
      </c>
    </row>
    <row r="19" spans="1:7" x14ac:dyDescent="0.25">
      <c r="A19" s="38" t="str">
        <f>Stammdaten!B15</f>
        <v>Jonas Bergmann</v>
      </c>
      <c r="B19" s="38" t="str">
        <f>Stammdaten!C15</f>
        <v>Senior Berater</v>
      </c>
      <c r="C19" s="43">
        <f>Stammdaten!D15</f>
        <v>90</v>
      </c>
      <c r="D19" s="41">
        <f>SUMIF(Zeiterfassung!$E$8:$E$67,$A19,Zeiterfassung!$J$8:$J$67)</f>
        <v>21</v>
      </c>
      <c r="E19" s="41">
        <f>SUMIFS(Zeiterfassung!$J$8:$J$67,Zeiterfassung!$E$8:$E$67,$A19,Zeiterfassung!$K$8:$K$67,"Ja")</f>
        <v>21</v>
      </c>
      <c r="F19" s="42">
        <f>IFERROR(E19/D19,"")</f>
        <v>1</v>
      </c>
      <c r="G19" s="43">
        <f>SUMIF(Zeiterfassung!$E$8:$E$67,$A19,Zeiterfassung!$M$8:$M$67)</f>
        <v>1890</v>
      </c>
    </row>
    <row r="20" spans="1:7" x14ac:dyDescent="0.25">
      <c r="A20" s="32" t="str">
        <f>Stammdaten!B16</f>
        <v>Lena Hoffmann</v>
      </c>
      <c r="B20" s="32" t="str">
        <f>Stammdaten!C16</f>
        <v>Marketing Consultant</v>
      </c>
      <c r="C20" s="37">
        <f>Stammdaten!D16</f>
        <v>75</v>
      </c>
      <c r="D20" s="35">
        <f>SUMIF(Zeiterfassung!$E$8:$E$67,$A20,Zeiterfassung!$J$8:$J$67)</f>
        <v>13.5</v>
      </c>
      <c r="E20" s="35">
        <f>SUMIFS(Zeiterfassung!$J$8:$J$67,Zeiterfassung!$E$8:$E$67,$A20,Zeiterfassung!$K$8:$K$67,"Ja")</f>
        <v>13.5</v>
      </c>
      <c r="F20" s="36">
        <f>IFERROR(E20/D20,"")</f>
        <v>1</v>
      </c>
      <c r="G20" s="37">
        <f>SUMIF(Zeiterfassung!$E$8:$E$67,$A20,Zeiterfassung!$M$8:$M$67)</f>
        <v>1012.5</v>
      </c>
    </row>
    <row r="21" spans="1:7" x14ac:dyDescent="0.25">
      <c r="A21" s="38" t="str">
        <f>Stammdaten!B17</f>
        <v>Tobias Wagner</v>
      </c>
      <c r="B21" s="38" t="str">
        <f>Stammdaten!C17</f>
        <v>Prozessanalyst</v>
      </c>
      <c r="C21" s="43">
        <f>Stammdaten!D17</f>
        <v>80</v>
      </c>
      <c r="D21" s="41">
        <f>SUMIF(Zeiterfassung!$E$8:$E$67,$A21,Zeiterfassung!$J$8:$J$67)</f>
        <v>16.25</v>
      </c>
      <c r="E21" s="41">
        <f>SUMIFS(Zeiterfassung!$J$8:$J$67,Zeiterfassung!$E$8:$E$67,$A21,Zeiterfassung!$K$8:$K$67,"Ja")</f>
        <v>16.25</v>
      </c>
      <c r="F21" s="42">
        <f>IFERROR(E21/D21,"")</f>
        <v>1</v>
      </c>
      <c r="G21" s="43">
        <f>SUMIF(Zeiterfassung!$E$8:$E$67,$A21,Zeiterfassung!$M$8:$M$67)</f>
        <v>1300</v>
      </c>
    </row>
    <row r="22" spans="1:7" x14ac:dyDescent="0.25">
      <c r="A22" s="32" t="str">
        <f>Stammdaten!B18</f>
        <v>Mia Lindqvist</v>
      </c>
      <c r="B22" s="32" t="str">
        <f>Stammdaten!C18</f>
        <v>Softwareentwicklerin</v>
      </c>
      <c r="C22" s="37">
        <f>Stammdaten!D18</f>
        <v>85</v>
      </c>
      <c r="D22" s="35">
        <f>SUMIF(Zeiterfassung!$E$8:$E$67,$A22,Zeiterfassung!$J$8:$J$67)</f>
        <v>18</v>
      </c>
      <c r="E22" s="35">
        <f>SUMIFS(Zeiterfassung!$J$8:$J$67,Zeiterfassung!$E$8:$E$67,$A22,Zeiterfassung!$K$8:$K$67,"Ja")</f>
        <v>18</v>
      </c>
      <c r="F22" s="36">
        <f>IFERROR(E22/D22,"")</f>
        <v>1</v>
      </c>
      <c r="G22" s="37">
        <f>SUMIF(Zeiterfassung!$E$8:$E$67,$A22,Zeiterfassung!$M$8:$M$67)</f>
        <v>1530</v>
      </c>
    </row>
    <row r="24" spans="1:7" ht="19.5" customHeight="1" x14ac:dyDescent="0.25">
      <c r="A24" s="3" t="s">
        <v>81</v>
      </c>
      <c r="B24" s="3"/>
      <c r="C24" s="3"/>
      <c r="D24" s="3"/>
    </row>
    <row r="25" spans="1:7" ht="21.75" customHeight="1" x14ac:dyDescent="0.25">
      <c r="A25" s="31" t="s">
        <v>82</v>
      </c>
      <c r="B25" s="31" t="s">
        <v>83</v>
      </c>
      <c r="C25" s="31" t="s">
        <v>80</v>
      </c>
      <c r="D25" s="31" t="s">
        <v>84</v>
      </c>
    </row>
    <row r="26" spans="1:7" x14ac:dyDescent="0.25">
      <c r="A26" s="44">
        <v>46023</v>
      </c>
      <c r="B26" s="35">
        <f>SUMIFS(Zeiterfassung!$J$8:$J$67,Zeiterfassung!$A$8:$A$67,"&gt;="&amp;$A26,Zeiterfassung!$A$8:$A$67,"&lt;"&amp;EDATE($A26,1))</f>
        <v>74.5</v>
      </c>
      <c r="C26" s="37">
        <f>SUMIFS(Zeiterfassung!$M$8:$M$67,Zeiterfassung!$A$8:$A$67,"&gt;="&amp;$A26,Zeiterfassung!$A$8:$A$67,"&lt;"&amp;EDATE($A26,1))</f>
        <v>6278.75</v>
      </c>
      <c r="D26" s="37">
        <f>SUMIFS(Zeiterfassung!$N$8:$N$67,Zeiterfassung!$A$8:$A$67,"&gt;="&amp;$A26,Zeiterfassung!$A$8:$A$67,"&lt;"&amp;EDATE($A26,1))</f>
        <v>6183.75</v>
      </c>
    </row>
    <row r="27" spans="1:7" x14ac:dyDescent="0.25">
      <c r="A27" s="45">
        <v>46054</v>
      </c>
      <c r="B27" s="41">
        <f>SUMIFS(Zeiterfassung!$J$8:$J$67,Zeiterfassung!$A$8:$A$67,"&gt;="&amp;$A27,Zeiterfassung!$A$8:$A$67,"&lt;"&amp;EDATE($A27,1))</f>
        <v>0</v>
      </c>
      <c r="C27" s="43">
        <f>SUMIFS(Zeiterfassung!$M$8:$M$67,Zeiterfassung!$A$8:$A$67,"&gt;="&amp;$A27,Zeiterfassung!$A$8:$A$67,"&lt;"&amp;EDATE($A27,1))</f>
        <v>0</v>
      </c>
      <c r="D27" s="43">
        <f>SUMIFS(Zeiterfassung!$N$8:$N$67,Zeiterfassung!$A$8:$A$67,"&gt;="&amp;$A27,Zeiterfassung!$A$8:$A$67,"&lt;"&amp;EDATE($A27,1))</f>
        <v>0</v>
      </c>
    </row>
    <row r="28" spans="1:7" x14ac:dyDescent="0.25">
      <c r="A28" s="44">
        <v>46082</v>
      </c>
      <c r="B28" s="35">
        <f>SUMIFS(Zeiterfassung!$J$8:$J$67,Zeiterfassung!$A$8:$A$67,"&gt;="&amp;$A28,Zeiterfassung!$A$8:$A$67,"&lt;"&amp;EDATE($A28,1))</f>
        <v>0</v>
      </c>
      <c r="C28" s="37">
        <f>SUMIFS(Zeiterfassung!$M$8:$M$67,Zeiterfassung!$A$8:$A$67,"&gt;="&amp;$A28,Zeiterfassung!$A$8:$A$67,"&lt;"&amp;EDATE($A28,1))</f>
        <v>0</v>
      </c>
      <c r="D28" s="37">
        <f>SUMIFS(Zeiterfassung!$N$8:$N$67,Zeiterfassung!$A$8:$A$67,"&gt;="&amp;$A28,Zeiterfassung!$A$8:$A$67,"&lt;"&amp;EDATE($A28,1))</f>
        <v>0</v>
      </c>
    </row>
    <row r="29" spans="1:7" x14ac:dyDescent="0.25">
      <c r="A29" s="45">
        <v>46113</v>
      </c>
      <c r="B29" s="41">
        <f>SUMIFS(Zeiterfassung!$J$8:$J$67,Zeiterfassung!$A$8:$A$67,"&gt;="&amp;$A29,Zeiterfassung!$A$8:$A$67,"&lt;"&amp;EDATE($A29,1))</f>
        <v>0</v>
      </c>
      <c r="C29" s="43">
        <f>SUMIFS(Zeiterfassung!$M$8:$M$67,Zeiterfassung!$A$8:$A$67,"&gt;="&amp;$A29,Zeiterfassung!$A$8:$A$67,"&lt;"&amp;EDATE($A29,1))</f>
        <v>0</v>
      </c>
      <c r="D29" s="43">
        <f>SUMIFS(Zeiterfassung!$N$8:$N$67,Zeiterfassung!$A$8:$A$67,"&gt;="&amp;$A29,Zeiterfassung!$A$8:$A$67,"&lt;"&amp;EDATE($A29,1))</f>
        <v>0</v>
      </c>
    </row>
    <row r="30" spans="1:7" x14ac:dyDescent="0.25">
      <c r="A30" s="44">
        <v>46143</v>
      </c>
      <c r="B30" s="35">
        <f>SUMIFS(Zeiterfassung!$J$8:$J$67,Zeiterfassung!$A$8:$A$67,"&gt;="&amp;$A30,Zeiterfassung!$A$8:$A$67,"&lt;"&amp;EDATE($A30,1))</f>
        <v>0</v>
      </c>
      <c r="C30" s="37">
        <f>SUMIFS(Zeiterfassung!$M$8:$M$67,Zeiterfassung!$A$8:$A$67,"&gt;="&amp;$A30,Zeiterfassung!$A$8:$A$67,"&lt;"&amp;EDATE($A30,1))</f>
        <v>0</v>
      </c>
      <c r="D30" s="37">
        <f>SUMIFS(Zeiterfassung!$N$8:$N$67,Zeiterfassung!$A$8:$A$67,"&gt;="&amp;$A30,Zeiterfassung!$A$8:$A$67,"&lt;"&amp;EDATE($A30,1))</f>
        <v>0</v>
      </c>
    </row>
    <row r="31" spans="1:7" x14ac:dyDescent="0.25">
      <c r="A31" s="45">
        <v>46174</v>
      </c>
      <c r="B31" s="41">
        <f>SUMIFS(Zeiterfassung!$J$8:$J$67,Zeiterfassung!$A$8:$A$67,"&gt;="&amp;$A31,Zeiterfassung!$A$8:$A$67,"&lt;"&amp;EDATE($A31,1))</f>
        <v>0</v>
      </c>
      <c r="C31" s="43">
        <f>SUMIFS(Zeiterfassung!$M$8:$M$67,Zeiterfassung!$A$8:$A$67,"&gt;="&amp;$A31,Zeiterfassung!$A$8:$A$67,"&lt;"&amp;EDATE($A31,1))</f>
        <v>0</v>
      </c>
      <c r="D31" s="43">
        <f>SUMIFS(Zeiterfassung!$N$8:$N$67,Zeiterfassung!$A$8:$A$67,"&gt;="&amp;$A31,Zeiterfassung!$A$8:$A$67,"&lt;"&amp;EDATE($A31,1))</f>
        <v>0</v>
      </c>
    </row>
  </sheetData>
  <mergeCells count="15">
    <mergeCell ref="A7:J7"/>
    <mergeCell ref="A16:G16"/>
    <mergeCell ref="A24:D24"/>
    <mergeCell ref="A5:B5"/>
    <mergeCell ref="C5:D5"/>
    <mergeCell ref="E5:F5"/>
    <mergeCell ref="G5:H5"/>
    <mergeCell ref="I5:J5"/>
    <mergeCell ref="A1:J1"/>
    <mergeCell ref="A2:J2"/>
    <mergeCell ref="A4:B4"/>
    <mergeCell ref="C4:D4"/>
    <mergeCell ref="E4:F4"/>
    <mergeCell ref="G4:H4"/>
    <mergeCell ref="I4:J4"/>
  </mergeCells>
  <conditionalFormatting sqref="F9:F14">
    <cfRule type="colorScale" priority="2">
      <colorScale>
        <cfvo type="num" val="0"/>
        <cfvo type="num" val="0.9"/>
        <cfvo type="num" val="1.25"/>
        <color rgb="FFC6E5C9"/>
        <color rgb="FFF5E6A8"/>
        <color rgb="FFF2B6AE"/>
      </colorScale>
    </cfRule>
  </conditionalFormatting>
  <conditionalFormatting sqref="F18:F22">
    <cfRule type="colorScale" priority="4">
      <colorScale>
        <cfvo type="num" val="0"/>
        <cfvo type="num" val="0.6"/>
        <cfvo type="num" val="1"/>
        <color rgb="FFF2B6AE"/>
        <color rgb="FFF5E6A8"/>
        <color rgb="FFC6E5C9"/>
      </colorScale>
    </cfRule>
  </conditionalFormatting>
  <conditionalFormatting sqref="J9:J14">
    <cfRule type="colorScale" priority="3">
      <colorScale>
        <cfvo type="num" val="0"/>
        <cfvo type="num" val="0.9"/>
        <cfvo type="num" val="1.25"/>
        <color rgb="FFC6E5C9"/>
        <color rgb="FFF5E6A8"/>
        <color rgb="FFF2B6AE"/>
      </colorScale>
    </cfRule>
  </conditionalFormatting>
  <pageMargins left="0.4" right="0.4" top="0.5" bottom="0.5" header="0.511811023622047" footer="0.511811023622047"/>
  <pageSetup fitToHeight="0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B6B63"/>
    <pageSetUpPr fitToPage="1"/>
  </sheetPr>
  <dimension ref="A1:I20"/>
  <sheetViews>
    <sheetView showGridLines="0" zoomScaleNormal="100" workbookViewId="0">
      <pane ySplit="4" topLeftCell="A5" activePane="bottomLeft" state="frozen"/>
      <selection pane="bottomLeft"/>
    </sheetView>
  </sheetViews>
  <sheetFormatPr baseColWidth="10" defaultColWidth="8.7109375" defaultRowHeight="15" x14ac:dyDescent="0.25"/>
  <cols>
    <col min="1" max="1" width="14" customWidth="1"/>
    <col min="2" max="2" width="26" customWidth="1"/>
    <col min="3" max="3" width="24" customWidth="1"/>
    <col min="4" max="4" width="20" customWidth="1"/>
    <col min="5" max="5" width="13" customWidth="1"/>
    <col min="6" max="6" width="15" customWidth="1"/>
    <col min="7" max="7" width="12" customWidth="1"/>
    <col min="8" max="8" width="13" customWidth="1"/>
    <col min="9" max="9" width="14" customWidth="1"/>
  </cols>
  <sheetData>
    <row r="1" spans="1:9" ht="30" customHeight="1" x14ac:dyDescent="0.25">
      <c r="A1" s="2" t="s">
        <v>85</v>
      </c>
      <c r="B1" s="2"/>
      <c r="C1" s="2"/>
      <c r="D1" s="2"/>
      <c r="E1" s="2"/>
      <c r="F1" s="2"/>
      <c r="G1" s="2"/>
      <c r="H1" s="2"/>
      <c r="I1" s="2"/>
    </row>
    <row r="2" spans="1:9" ht="7.5" customHeight="1" x14ac:dyDescent="0.25"/>
    <row r="3" spans="1:9" ht="19.5" customHeight="1" x14ac:dyDescent="0.25">
      <c r="A3" s="3" t="s">
        <v>86</v>
      </c>
      <c r="B3" s="3"/>
      <c r="C3" s="3"/>
      <c r="D3" s="3"/>
      <c r="E3" s="3"/>
      <c r="F3" s="3"/>
      <c r="G3" s="3"/>
      <c r="H3" s="3"/>
      <c r="I3" s="3"/>
    </row>
    <row r="4" spans="1:9" ht="27.75" customHeight="1" x14ac:dyDescent="0.25">
      <c r="A4" s="46" t="s">
        <v>87</v>
      </c>
      <c r="B4" s="46" t="s">
        <v>88</v>
      </c>
      <c r="C4" s="46" t="s">
        <v>66</v>
      </c>
      <c r="D4" s="46" t="s">
        <v>89</v>
      </c>
      <c r="E4" s="46" t="s">
        <v>15</v>
      </c>
      <c r="F4" s="46" t="s">
        <v>90</v>
      </c>
      <c r="G4" s="46" t="s">
        <v>68</v>
      </c>
      <c r="H4" s="46" t="s">
        <v>71</v>
      </c>
      <c r="I4" s="46" t="s">
        <v>67</v>
      </c>
    </row>
    <row r="5" spans="1:9" x14ac:dyDescent="0.25">
      <c r="A5" s="38" t="s">
        <v>91</v>
      </c>
      <c r="B5" s="38" t="s">
        <v>24</v>
      </c>
      <c r="C5" s="38" t="s">
        <v>92</v>
      </c>
      <c r="D5" s="38" t="s">
        <v>25</v>
      </c>
      <c r="E5" s="47">
        <v>46027</v>
      </c>
      <c r="F5" s="47">
        <v>46112</v>
      </c>
      <c r="G5" s="48">
        <v>320</v>
      </c>
      <c r="H5" s="49">
        <v>28800</v>
      </c>
      <c r="I5" s="50" t="s">
        <v>93</v>
      </c>
    </row>
    <row r="6" spans="1:9" x14ac:dyDescent="0.25">
      <c r="A6" s="32" t="s">
        <v>94</v>
      </c>
      <c r="B6" s="32" t="s">
        <v>29</v>
      </c>
      <c r="C6" s="32" t="s">
        <v>95</v>
      </c>
      <c r="D6" s="32" t="s">
        <v>30</v>
      </c>
      <c r="E6" s="51">
        <v>46034</v>
      </c>
      <c r="F6" s="51">
        <v>46142</v>
      </c>
      <c r="G6" s="52">
        <v>450</v>
      </c>
      <c r="H6" s="53">
        <v>40500</v>
      </c>
      <c r="I6" s="50" t="s">
        <v>93</v>
      </c>
    </row>
    <row r="7" spans="1:9" x14ac:dyDescent="0.25">
      <c r="A7" s="38" t="s">
        <v>96</v>
      </c>
      <c r="B7" s="38" t="s">
        <v>37</v>
      </c>
      <c r="C7" s="38" t="s">
        <v>92</v>
      </c>
      <c r="D7" s="38" t="s">
        <v>38</v>
      </c>
      <c r="E7" s="47">
        <v>46054</v>
      </c>
      <c r="F7" s="47">
        <v>46096</v>
      </c>
      <c r="G7" s="48">
        <v>150</v>
      </c>
      <c r="H7" s="49">
        <v>12750</v>
      </c>
      <c r="I7" s="50" t="s">
        <v>93</v>
      </c>
    </row>
    <row r="8" spans="1:9" x14ac:dyDescent="0.25">
      <c r="A8" s="32" t="s">
        <v>97</v>
      </c>
      <c r="B8" s="32" t="s">
        <v>34</v>
      </c>
      <c r="C8" s="32" t="s">
        <v>98</v>
      </c>
      <c r="D8" s="32" t="s">
        <v>35</v>
      </c>
      <c r="E8" s="51">
        <v>46037</v>
      </c>
      <c r="F8" s="51">
        <v>46173</v>
      </c>
      <c r="G8" s="52">
        <v>280</v>
      </c>
      <c r="H8" s="53">
        <v>25200</v>
      </c>
      <c r="I8" s="50" t="s">
        <v>93</v>
      </c>
    </row>
    <row r="9" spans="1:9" x14ac:dyDescent="0.25">
      <c r="A9" s="38" t="s">
        <v>99</v>
      </c>
      <c r="B9" s="38" t="s">
        <v>44</v>
      </c>
      <c r="C9" s="38" t="s">
        <v>100</v>
      </c>
      <c r="D9" s="38" t="s">
        <v>32</v>
      </c>
      <c r="E9" s="47">
        <v>45962</v>
      </c>
      <c r="F9" s="47">
        <v>46081</v>
      </c>
      <c r="G9" s="48">
        <v>500</v>
      </c>
      <c r="H9" s="49">
        <v>45000</v>
      </c>
      <c r="I9" s="54" t="s">
        <v>101</v>
      </c>
    </row>
    <row r="10" spans="1:9" x14ac:dyDescent="0.25">
      <c r="A10" s="32" t="s">
        <v>102</v>
      </c>
      <c r="B10" s="32" t="s">
        <v>50</v>
      </c>
      <c r="C10" s="32" t="s">
        <v>95</v>
      </c>
      <c r="D10" s="32" t="s">
        <v>25</v>
      </c>
      <c r="E10" s="51">
        <v>46082</v>
      </c>
      <c r="F10" s="51">
        <v>46203</v>
      </c>
      <c r="G10" s="52">
        <v>120</v>
      </c>
      <c r="H10" s="53">
        <v>10200</v>
      </c>
      <c r="I10" s="55" t="s">
        <v>103</v>
      </c>
    </row>
    <row r="11" spans="1:9" ht="7.5" customHeight="1" x14ac:dyDescent="0.25"/>
    <row r="12" spans="1:9" ht="19.5" customHeight="1" x14ac:dyDescent="0.25">
      <c r="A12" s="3" t="s">
        <v>13</v>
      </c>
      <c r="B12" s="3"/>
      <c r="C12" s="3"/>
      <c r="D12" s="3"/>
      <c r="E12" s="3"/>
    </row>
    <row r="13" spans="1:9" ht="27.75" customHeight="1" x14ac:dyDescent="0.25">
      <c r="A13" s="46" t="s">
        <v>104</v>
      </c>
      <c r="B13" s="46" t="s">
        <v>105</v>
      </c>
      <c r="C13" s="46" t="s">
        <v>76</v>
      </c>
      <c r="D13" s="46" t="s">
        <v>77</v>
      </c>
      <c r="E13" s="46" t="s">
        <v>106</v>
      </c>
    </row>
    <row r="14" spans="1:9" x14ac:dyDescent="0.25">
      <c r="A14" s="32" t="s">
        <v>107</v>
      </c>
      <c r="B14" s="32" t="s">
        <v>25</v>
      </c>
      <c r="C14" s="32" t="s">
        <v>89</v>
      </c>
      <c r="D14" s="53">
        <v>95</v>
      </c>
      <c r="E14" s="56">
        <v>40</v>
      </c>
    </row>
    <row r="15" spans="1:9" x14ac:dyDescent="0.25">
      <c r="A15" s="38" t="s">
        <v>108</v>
      </c>
      <c r="B15" s="38" t="s">
        <v>30</v>
      </c>
      <c r="C15" s="38" t="s">
        <v>109</v>
      </c>
      <c r="D15" s="49">
        <v>90</v>
      </c>
      <c r="E15" s="57">
        <v>40</v>
      </c>
    </row>
    <row r="16" spans="1:9" x14ac:dyDescent="0.25">
      <c r="A16" s="32" t="s">
        <v>110</v>
      </c>
      <c r="B16" s="32" t="s">
        <v>38</v>
      </c>
      <c r="C16" s="32" t="s">
        <v>111</v>
      </c>
      <c r="D16" s="53">
        <v>75</v>
      </c>
      <c r="E16" s="56">
        <v>32</v>
      </c>
    </row>
    <row r="17" spans="1:9" x14ac:dyDescent="0.25">
      <c r="A17" s="38" t="s">
        <v>112</v>
      </c>
      <c r="B17" s="38" t="s">
        <v>35</v>
      </c>
      <c r="C17" s="38" t="s">
        <v>113</v>
      </c>
      <c r="D17" s="49">
        <v>80</v>
      </c>
      <c r="E17" s="57">
        <v>40</v>
      </c>
    </row>
    <row r="18" spans="1:9" x14ac:dyDescent="0.25">
      <c r="A18" s="32" t="s">
        <v>114</v>
      </c>
      <c r="B18" s="32" t="s">
        <v>32</v>
      </c>
      <c r="C18" s="32" t="s">
        <v>115</v>
      </c>
      <c r="D18" s="53">
        <v>85</v>
      </c>
      <c r="E18" s="56">
        <v>36</v>
      </c>
    </row>
    <row r="20" spans="1:9" ht="27.75" customHeight="1" x14ac:dyDescent="0.25">
      <c r="A20" s="1" t="s">
        <v>116</v>
      </c>
      <c r="B20" s="1"/>
      <c r="C20" s="1"/>
      <c r="D20" s="1"/>
      <c r="E20" s="1"/>
      <c r="F20" s="1"/>
      <c r="G20" s="1"/>
      <c r="H20" s="1"/>
      <c r="I20" s="1"/>
    </row>
  </sheetData>
  <mergeCells count="4">
    <mergeCell ref="A1:I1"/>
    <mergeCell ref="A3:I3"/>
    <mergeCell ref="A12:E12"/>
    <mergeCell ref="A20:I20"/>
  </mergeCells>
  <pageMargins left="0.4" right="0.4" top="0.5" bottom="0.5" header="0.511811023622047" footer="0.511811023622047"/>
  <pageSetup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Zeiterfassung</vt:lpstr>
      <vt:lpstr>Auswertung</vt:lpstr>
      <vt:lpstr>Stammdaten</vt:lpstr>
      <vt:lpstr>Auswertung!Druckbereich</vt:lpstr>
      <vt:lpstr>Stammdaten!Druckbereich</vt:lpstr>
      <vt:lpstr>Zeiterfassung!Druckbereich</vt:lpstr>
      <vt:lpstr>Zeiterfassung!Drucktitel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2026-07-06T05:17:47Z</dcterms:created>
  <dcterms:modified xsi:type="dcterms:W3CDTF">2026-07-06T07:07:47Z</dcterms:modified>
  <dc:language>en-US</dc:language>
</cp:coreProperties>
</file>