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CBAE0B6-7B55-4357-B3E7-D428A2E3FBA6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Einstellungen" sheetId="2" r:id="rId2"/>
    <sheet name="Workflow-Tracker" sheetId="3" r:id="rId3"/>
  </sheets>
  <definedNames>
    <definedName name="_xlnm.Print_Titles" localSheetId="2">'Workflow-Tracker'!$1:$5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4" i="3" l="1"/>
  <c r="K34" i="3"/>
  <c r="A34" i="3"/>
  <c r="L33" i="3"/>
  <c r="K33" i="3"/>
  <c r="A33" i="3"/>
  <c r="L32" i="3"/>
  <c r="K32" i="3"/>
  <c r="A32" i="3"/>
  <c r="L31" i="3"/>
  <c r="K31" i="3"/>
  <c r="A31" i="3"/>
  <c r="L30" i="3"/>
  <c r="K30" i="3"/>
  <c r="A30" i="3"/>
  <c r="L29" i="3"/>
  <c r="K29" i="3"/>
  <c r="A29" i="3"/>
  <c r="L28" i="3"/>
  <c r="K28" i="3"/>
  <c r="A28" i="3"/>
  <c r="L27" i="3"/>
  <c r="K27" i="3"/>
  <c r="A27" i="3"/>
  <c r="L26" i="3"/>
  <c r="K26" i="3"/>
  <c r="A26" i="3"/>
  <c r="L25" i="3"/>
  <c r="K25" i="3"/>
  <c r="A25" i="3"/>
  <c r="L24" i="3"/>
  <c r="K24" i="3"/>
  <c r="A24" i="3"/>
  <c r="L23" i="3"/>
  <c r="K23" i="3"/>
  <c r="A23" i="3"/>
  <c r="L22" i="3"/>
  <c r="K22" i="3"/>
  <c r="A22" i="3"/>
  <c r="L21" i="3"/>
  <c r="K21" i="3"/>
  <c r="A21" i="3"/>
  <c r="L20" i="3"/>
  <c r="K20" i="3"/>
  <c r="A20" i="3"/>
  <c r="L19" i="3"/>
  <c r="K19" i="3"/>
  <c r="A19" i="3"/>
  <c r="L18" i="3"/>
  <c r="K18" i="3"/>
  <c r="A18" i="3"/>
  <c r="L17" i="3"/>
  <c r="K17" i="3"/>
  <c r="A17" i="3"/>
  <c r="L16" i="3"/>
  <c r="K16" i="3"/>
  <c r="A16" i="3"/>
  <c r="L15" i="3"/>
  <c r="K15" i="3"/>
  <c r="A15" i="3"/>
  <c r="L14" i="3"/>
  <c r="K14" i="3"/>
  <c r="A14" i="3"/>
  <c r="L13" i="3"/>
  <c r="K13" i="3"/>
  <c r="A13" i="3"/>
  <c r="L12" i="3"/>
  <c r="K12" i="3"/>
  <c r="A12" i="3"/>
  <c r="L11" i="3"/>
  <c r="K11" i="3"/>
  <c r="A11" i="3"/>
  <c r="L10" i="3"/>
  <c r="K10" i="3"/>
  <c r="A10" i="3"/>
  <c r="L9" i="3"/>
  <c r="K9" i="3"/>
  <c r="A9" i="3"/>
  <c r="L8" i="3"/>
  <c r="K8" i="3"/>
  <c r="A8" i="3"/>
  <c r="L7" i="3"/>
  <c r="K7" i="3"/>
  <c r="A7" i="3"/>
  <c r="L6" i="3"/>
  <c r="K6" i="3"/>
  <c r="A6" i="3"/>
  <c r="A3" i="3"/>
  <c r="I17" i="1"/>
  <c r="H17" i="1"/>
  <c r="C17" i="1"/>
  <c r="E17" i="1" s="1"/>
  <c r="I16" i="1"/>
  <c r="H16" i="1"/>
  <c r="C16" i="1"/>
  <c r="E16" i="1" s="1"/>
  <c r="I15" i="1"/>
  <c r="H15" i="1"/>
  <c r="C15" i="1"/>
  <c r="E15" i="1" s="1"/>
  <c r="I14" i="1"/>
  <c r="H14" i="1"/>
  <c r="E14" i="1"/>
  <c r="D14" i="1"/>
  <c r="C14" i="1"/>
  <c r="I13" i="1"/>
  <c r="H13" i="1"/>
  <c r="C13" i="1"/>
  <c r="C18" i="1" s="1"/>
  <c r="B8" i="1"/>
  <c r="I6" i="1"/>
  <c r="G6" i="1"/>
  <c r="D6" i="1"/>
  <c r="B6" i="1"/>
  <c r="D15" i="1" l="1"/>
  <c r="D16" i="1"/>
  <c r="D13" i="1"/>
  <c r="D17" i="1"/>
  <c r="E13" i="1"/>
</calcChain>
</file>

<file path=xl/sharedStrings.xml><?xml version="1.0" encoding="utf-8"?>
<sst xmlns="http://schemas.openxmlformats.org/spreadsheetml/2006/main" count="216" uniqueCount="101">
  <si>
    <t>WORKFLOW-ÜBERSICHT 2026</t>
  </si>
  <si>
    <t>Muster GmbH  ·  Automatisches Dashboard – alle Werte aktualisieren sich aus dem Workflow-Tracker</t>
  </si>
  <si>
    <t>AUFGABEN GESAMT</t>
  </si>
  <si>
    <t>ERLEDIGT</t>
  </si>
  <si>
    <t>IN BEARBEITUNG</t>
  </si>
  <si>
    <t>ÜBERFÄLLIG</t>
  </si>
  <si>
    <t>STATUS-VERTEILUNG</t>
  </si>
  <si>
    <t>FORTSCHRITT JE PHASE</t>
  </si>
  <si>
    <t>Status</t>
  </si>
  <si>
    <t>Anzahl</t>
  </si>
  <si>
    <t>Anteil</t>
  </si>
  <si>
    <t>Phase</t>
  </si>
  <si>
    <t>Ø Fortschritt</t>
  </si>
  <si>
    <t>Aufgaben</t>
  </si>
  <si>
    <t>Offen</t>
  </si>
  <si>
    <t>Planung</t>
  </si>
  <si>
    <t>In Bearbeitung</t>
  </si>
  <si>
    <t>Vorbereitung</t>
  </si>
  <si>
    <t>Wartet</t>
  </si>
  <si>
    <t>Umsetzung</t>
  </si>
  <si>
    <t>Erledigt</t>
  </si>
  <si>
    <t>Prüfung</t>
  </si>
  <si>
    <t>Blockiert</t>
  </si>
  <si>
    <t>Abschluss</t>
  </si>
  <si>
    <t>Gesamt</t>
  </si>
  <si>
    <t>Hinweis: Alle Kennzahlen berechnen sich automatisch aus dem Blatt „Workflow-Tracker“. Beispieldaten dienen nur zur Veranschaulichung und können überschrieben werden.</t>
  </si>
  <si>
    <t>EINSTELLUNGEN  ·  AUSWAHLLISTEN &amp; LEGENDE</t>
  </si>
  <si>
    <t>Passe hier die Auswahllisten an dein Team an. Änderungen erscheinen automatisch in den Dropdown-Feldern des Workflow-Trackers.</t>
  </si>
  <si>
    <t>Phasen</t>
  </si>
  <si>
    <t>Priorität</t>
  </si>
  <si>
    <t>Verantwortliche</t>
  </si>
  <si>
    <t>Abteilungen</t>
  </si>
  <si>
    <t>Hoch</t>
  </si>
  <si>
    <t>Anna Berger</t>
  </si>
  <si>
    <t>Mittel</t>
  </si>
  <si>
    <t>Thomas Klein</t>
  </si>
  <si>
    <t>Design</t>
  </si>
  <si>
    <t>Niedrig</t>
  </si>
  <si>
    <t>Julia Wagner</t>
  </si>
  <si>
    <t>Entwicklung</t>
  </si>
  <si>
    <t>Michael Schmitt</t>
  </si>
  <si>
    <t>Qualität</t>
  </si>
  <si>
    <t>Sarah Hoffmann</t>
  </si>
  <si>
    <t>Verwaltung</t>
  </si>
  <si>
    <t>David Krüger</t>
  </si>
  <si>
    <t>Laura Schäfer</t>
  </si>
  <si>
    <t>LEGENDE – STATUSFARBEN</t>
  </si>
  <si>
    <t>LEGENDE – TERMINAMPEL (Spalte „Tage bis fällig“)</t>
  </si>
  <si>
    <t>Aufgabe ist geplant, aber noch nicht begonnen</t>
  </si>
  <si>
    <t>Überfällig</t>
  </si>
  <si>
    <t>Fälligkeit liegt in der Vergangenheit, Aufgabe offen</t>
  </si>
  <si>
    <t>Aufgabe wird aktuell bearbeitet</t>
  </si>
  <si>
    <t>Bald fällig</t>
  </si>
  <si>
    <t>Fällig innerhalb der nächsten 3 Tage</t>
  </si>
  <si>
    <t>Wartet auf Zuarbeit, Freigabe oder Termin</t>
  </si>
  <si>
    <t>Im Plan</t>
  </si>
  <si>
    <t>Ausreichend Zeit bis zur Fälligkeit</t>
  </si>
  <si>
    <t>Aufgabe vollständig abgeschlossen</t>
  </si>
  <si>
    <t>Fortschritt durch ein Hindernis gestoppt</t>
  </si>
  <si>
    <t>WORKFLOW-TRACKER</t>
  </si>
  <si>
    <t>Muster GmbH  ·  Geschäftsjahr 2026  ·  Prozess- und Aufgabensteuerung</t>
  </si>
  <si>
    <t>Ausfüllen: weiße Zellen. Grau/farbig hinterlegte Spalten (KW, Tage bis fällig) berechnen sich automatisch. Status &amp; Priorität über die Dropdown-Pfeile wählen.</t>
  </si>
  <si>
    <t>Nr.</t>
  </si>
  <si>
    <t>Aufgabe / Vorgang</t>
  </si>
  <si>
    <t>Verantwortlich</t>
  </si>
  <si>
    <t>Abteilung</t>
  </si>
  <si>
    <t>Start</t>
  </si>
  <si>
    <t>Fällig am</t>
  </si>
  <si>
    <t>Fortschritt</t>
  </si>
  <si>
    <t>KW</t>
  </si>
  <si>
    <t>Tage bis fällig</t>
  </si>
  <si>
    <t>Bemerkung</t>
  </si>
  <si>
    <t>Projektauftrag klären</t>
  </si>
  <si>
    <t>Auftrag schriftlich bestätigt</t>
  </si>
  <si>
    <t>Ziele &amp; Umfang definieren</t>
  </si>
  <si>
    <t>Umfang mit Team abgestimmt</t>
  </si>
  <si>
    <t>Ressourcen &amp; Budget planen</t>
  </si>
  <si>
    <t>Budgetrahmen freigegeben</t>
  </si>
  <si>
    <t>Zeitplan erstellen</t>
  </si>
  <si>
    <t>Rollen &amp; Zuständigkeiten festlegen</t>
  </si>
  <si>
    <t>RACI-Matrix hinterlegt</t>
  </si>
  <si>
    <t>Arbeitsmittel bereitstellen</t>
  </si>
  <si>
    <t>Grobkonzept ausarbeiten</t>
  </si>
  <si>
    <t>Konzept intern abgenommen</t>
  </si>
  <si>
    <t>Detailkonzept erstellen</t>
  </si>
  <si>
    <t>Umsetzung Teil A</t>
  </si>
  <si>
    <t>Testdaten vorbereiten</t>
  </si>
  <si>
    <t>Noch offen – Vorlage fehlt</t>
  </si>
  <si>
    <t>Umsetzung Teil B</t>
  </si>
  <si>
    <t>Zwischenstand 60 %</t>
  </si>
  <si>
    <t>Externe Komponente einbinden</t>
  </si>
  <si>
    <t>Lieferung Dienstleister verzögert</t>
  </si>
  <si>
    <t>Feedback einarbeiten</t>
  </si>
  <si>
    <t>Wartet auf Umsetzung Teil B</t>
  </si>
  <si>
    <t>Interne Qualitätsprüfung</t>
  </si>
  <si>
    <t>Freigabe einholen</t>
  </si>
  <si>
    <t>Korrekturen umsetzen</t>
  </si>
  <si>
    <t>Dokumentation fertigstellen</t>
  </si>
  <si>
    <t>Ergebnis übergeben</t>
  </si>
  <si>
    <t>Abschlussbesprechung</t>
  </si>
  <si>
    <t>Lessons Learned dokumentieren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</si>
</sst>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%"/>
    <numFmt numFmtId="165" formatCode=";;;"/>
    <numFmt numFmtId="166" formatCode="dd\.mm\.yyyy"/>
  </numFmts>
  <fonts count="2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"/>
      <color rgb="FFE9D3BE"/>
      <name val="Calibri"/>
      <charset val="1"/>
    </font>
    <font>
      <b/>
      <sz val="9"/>
      <color rgb="FFFFFFFF"/>
      <name val="Calibri"/>
      <charset val="1"/>
    </font>
    <font>
      <b/>
      <sz val="30"/>
      <color rgb="FFFFFFFF"/>
      <name val="Calibri"/>
      <charset val="1"/>
    </font>
    <font>
      <b/>
      <sz val="11"/>
      <color rgb="FF1C5D58"/>
      <name val="Calibri"/>
      <charset val="1"/>
    </font>
    <font>
      <b/>
      <sz val="11"/>
      <color rgb="FFFFFFFF"/>
      <name val="Calibri"/>
      <charset val="1"/>
    </font>
    <font>
      <b/>
      <sz val="10"/>
      <color rgb="FF43514E"/>
      <name val="Calibri"/>
      <charset val="1"/>
    </font>
    <font>
      <b/>
      <sz val="10"/>
      <color rgb="FF24302E"/>
      <name val="Calibri"/>
      <charset val="1"/>
    </font>
    <font>
      <sz val="10"/>
      <color rgb="FF5B6664"/>
      <name val="Calibri"/>
      <charset val="1"/>
    </font>
    <font>
      <sz val="9"/>
      <color rgb="FFFFFFFF"/>
      <name val="Calibri"/>
      <charset val="1"/>
    </font>
    <font>
      <b/>
      <sz val="10"/>
      <color rgb="FF1F4E79"/>
      <name val="Calibri"/>
      <charset val="1"/>
    </font>
    <font>
      <b/>
      <sz val="10"/>
      <color rgb="FF8A6314"/>
      <name val="Calibri"/>
      <charset val="1"/>
    </font>
    <font>
      <b/>
      <sz val="10"/>
      <color rgb="FF27663F"/>
      <name val="Calibri"/>
      <charset val="1"/>
    </font>
    <font>
      <b/>
      <sz val="10"/>
      <color rgb="FF9B2F26"/>
      <name val="Calibri"/>
      <charset val="1"/>
    </font>
    <font>
      <b/>
      <sz val="10"/>
      <color rgb="FFFFFFFF"/>
      <name val="Calibri"/>
      <charset val="1"/>
    </font>
    <font>
      <i/>
      <sz val="8.5"/>
      <color rgb="FF5B6664"/>
      <name val="Calibri"/>
      <charset val="1"/>
    </font>
    <font>
      <b/>
      <sz val="14"/>
      <color rgb="FFFFFFFF"/>
      <name val="Calibri"/>
      <charset val="1"/>
    </font>
    <font>
      <i/>
      <sz val="9"/>
      <color rgb="FF5B6664"/>
      <name val="Calibri"/>
      <charset val="1"/>
    </font>
    <font>
      <sz val="10"/>
      <color rgb="FF24302E"/>
      <name val="Calibri"/>
      <charset val="1"/>
    </font>
    <font>
      <sz val="9"/>
      <color rgb="FF5B6664"/>
      <name val="Calibri"/>
      <charset val="1"/>
    </font>
    <font>
      <b/>
      <sz val="20"/>
      <color rgb="FFFFFFFF"/>
      <name val="Calibri"/>
      <charset val="1"/>
    </font>
    <font>
      <b/>
      <sz val="9"/>
      <color rgb="FF1C5D58"/>
      <name val="Calibri"/>
      <charset val="1"/>
    </font>
    <font>
      <b/>
      <sz val="10"/>
      <color rgb="FF1C5D58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0F3D3B"/>
        <bgColor rgb="FF24302E"/>
      </patternFill>
    </fill>
    <fill>
      <patternFill patternType="solid">
        <fgColor rgb="FF1C5D58"/>
        <bgColor rgb="FF27663F"/>
      </patternFill>
    </fill>
    <fill>
      <patternFill patternType="solid">
        <fgColor rgb="FF27663F"/>
        <bgColor rgb="FF1C5D58"/>
      </patternFill>
    </fill>
    <fill>
      <patternFill patternType="solid">
        <fgColor rgb="FF1F4E79"/>
        <bgColor rgb="FF1C5D58"/>
      </patternFill>
    </fill>
    <fill>
      <patternFill patternType="solid">
        <fgColor rgb="FF9B2F26"/>
        <bgColor rgb="FFC0504D"/>
      </patternFill>
    </fill>
    <fill>
      <patternFill patternType="solid">
        <fgColor rgb="FFF4F7F6"/>
        <bgColor rgb="FFEAF0EF"/>
      </patternFill>
    </fill>
    <fill>
      <patternFill patternType="solid">
        <fgColor rgb="FFB5713C"/>
        <bgColor rgb="FFC98A52"/>
      </patternFill>
    </fill>
    <fill>
      <patternFill patternType="solid">
        <fgColor rgb="FF2E8079"/>
        <bgColor rgb="FF008080"/>
      </patternFill>
    </fill>
    <fill>
      <patternFill patternType="solid">
        <fgColor rgb="FFC98A52"/>
        <bgColor rgb="FFB5713C"/>
      </patternFill>
    </fill>
    <fill>
      <patternFill patternType="solid">
        <fgColor rgb="FFE7EBEA"/>
        <bgColor rgb="FFE2E9E8"/>
      </patternFill>
    </fill>
    <fill>
      <patternFill patternType="solid">
        <fgColor rgb="FFFFFFFF"/>
        <bgColor rgb="FFF4F7F6"/>
      </patternFill>
    </fill>
    <fill>
      <patternFill patternType="solid">
        <fgColor rgb="FFD5E4F2"/>
        <bgColor rgb="FFE2E9E8"/>
      </patternFill>
    </fill>
    <fill>
      <patternFill patternType="solid">
        <fgColor rgb="FFEAF0EF"/>
        <bgColor rgb="FFE7EBEA"/>
      </patternFill>
    </fill>
    <fill>
      <patternFill patternType="solid">
        <fgColor rgb="FFFBEDCF"/>
        <bgColor rgb="FFE7EBEA"/>
      </patternFill>
    </fill>
    <fill>
      <patternFill patternType="solid">
        <fgColor rgb="FFD6EAD9"/>
        <bgColor rgb="FFE2E9E8"/>
      </patternFill>
    </fill>
    <fill>
      <patternFill patternType="solid">
        <fgColor rgb="FFF5D9D6"/>
        <bgColor rgb="FFE9D3BE"/>
      </patternFill>
    </fill>
    <fill>
      <patternFill patternType="solid">
        <fgColor rgb="FFE2E9E8"/>
        <bgColor rgb="FFE7EBEA"/>
      </patternFill>
    </fill>
  </fills>
  <borders count="12">
    <border>
      <left/>
      <right/>
      <top/>
      <bottom/>
      <diagonal/>
    </border>
    <border>
      <left style="thin">
        <color rgb="FF1C5D58"/>
      </left>
      <right/>
      <top style="thin">
        <color rgb="FF1C5D58"/>
      </top>
      <bottom/>
      <diagonal/>
    </border>
    <border>
      <left style="thin">
        <color rgb="FF27663F"/>
      </left>
      <right/>
      <top style="thin">
        <color rgb="FF27663F"/>
      </top>
      <bottom/>
      <diagonal/>
    </border>
    <border>
      <left style="thin">
        <color rgb="FF1F4E79"/>
      </left>
      <right/>
      <top style="thin">
        <color rgb="FF1F4E79"/>
      </top>
      <bottom/>
      <diagonal/>
    </border>
    <border>
      <left style="thin">
        <color rgb="FF9B2F26"/>
      </left>
      <right/>
      <top style="thin">
        <color rgb="FF9B2F26"/>
      </top>
      <bottom/>
      <diagonal/>
    </border>
    <border>
      <left style="thin">
        <color rgb="FF1C5D58"/>
      </left>
      <right/>
      <top/>
      <bottom style="medium">
        <color rgb="FFB5713C"/>
      </bottom>
      <diagonal/>
    </border>
    <border>
      <left style="thin">
        <color rgb="FF27663F"/>
      </left>
      <right/>
      <top/>
      <bottom style="medium">
        <color rgb="FFB5713C"/>
      </bottom>
      <diagonal/>
    </border>
    <border>
      <left style="thin">
        <color rgb="FF1F4E79"/>
      </left>
      <right/>
      <top/>
      <bottom style="medium">
        <color rgb="FFB5713C"/>
      </bottom>
      <diagonal/>
    </border>
    <border>
      <left style="thin">
        <color rgb="FF9B2F26"/>
      </left>
      <right/>
      <top/>
      <bottom style="medium">
        <color rgb="FFB5713C"/>
      </bottom>
      <diagonal/>
    </border>
    <border>
      <left style="thin">
        <color rgb="FFCBD5D2"/>
      </left>
      <right/>
      <top style="thin">
        <color rgb="FFCBD5D2"/>
      </top>
      <bottom style="thin">
        <color rgb="FFCBD5D2"/>
      </bottom>
      <diagonal/>
    </border>
    <border>
      <left style="thin">
        <color rgb="FFCBD5D2"/>
      </left>
      <right style="thin">
        <color rgb="FFCBD5D2"/>
      </right>
      <top style="thin">
        <color rgb="FFCBD5D2"/>
      </top>
      <bottom style="thin">
        <color rgb="FFCBD5D2"/>
      </bottom>
      <diagonal/>
    </border>
    <border>
      <left style="thin">
        <color rgb="FF0F3D3B"/>
      </left>
      <right style="thin">
        <color rgb="FF0F3D3B"/>
      </right>
      <top/>
      <bottom style="medium">
        <color rgb="FFB5713C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10" borderId="10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0" fontId="5" fillId="7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5" borderId="7" xfId="0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left" vertical="center" indent="1"/>
    </xf>
    <xf numFmtId="0" fontId="3" fillId="6" borderId="4" xfId="0" applyFont="1" applyFill="1" applyBorder="1" applyAlignment="1">
      <alignment horizontal="left" vertical="center" indent="1"/>
    </xf>
    <xf numFmtId="0" fontId="3" fillId="5" borderId="3" xfId="0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9" borderId="1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left" vertical="center" wrapText="1"/>
    </xf>
    <xf numFmtId="0" fontId="8" fillId="12" borderId="10" xfId="0" applyFont="1" applyFill="1" applyBorder="1" applyAlignment="1">
      <alignment horizontal="center" vertical="center" wrapText="1"/>
    </xf>
    <xf numFmtId="164" fontId="9" fillId="12" borderId="10" xfId="0" applyNumberFormat="1" applyFont="1" applyFill="1" applyBorder="1" applyAlignment="1">
      <alignment horizontal="center" vertical="center" wrapText="1"/>
    </xf>
    <xf numFmtId="165" fontId="10" fillId="12" borderId="10" xfId="0" applyNumberFormat="1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left" vertical="center" wrapText="1"/>
    </xf>
    <xf numFmtId="164" fontId="8" fillId="12" borderId="10" xfId="0" applyNumberFormat="1" applyFont="1" applyFill="1" applyBorder="1" applyAlignment="1">
      <alignment horizontal="center" vertical="center" wrapText="1"/>
    </xf>
    <xf numFmtId="0" fontId="11" fillId="13" borderId="10" xfId="0" applyFont="1" applyFill="1" applyBorder="1" applyAlignment="1">
      <alignment horizontal="left" vertical="center" wrapText="1"/>
    </xf>
    <xf numFmtId="0" fontId="8" fillId="14" borderId="10" xfId="0" applyFont="1" applyFill="1" applyBorder="1" applyAlignment="1">
      <alignment horizontal="left" vertical="center" wrapText="1"/>
    </xf>
    <xf numFmtId="164" fontId="8" fillId="14" borderId="10" xfId="0" applyNumberFormat="1" applyFont="1" applyFill="1" applyBorder="1" applyAlignment="1">
      <alignment horizontal="center" vertical="center" wrapText="1"/>
    </xf>
    <xf numFmtId="0" fontId="12" fillId="15" borderId="10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center" wrapText="1"/>
    </xf>
    <xf numFmtId="0" fontId="14" fillId="17" borderId="10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center" vertical="center" wrapText="1"/>
    </xf>
    <xf numFmtId="0" fontId="0" fillId="3" borderId="10" xfId="0" applyFill="1" applyBorder="1"/>
    <xf numFmtId="0" fontId="15" fillId="8" borderId="10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left" vertical="center" wrapText="1"/>
    </xf>
    <xf numFmtId="0" fontId="19" fillId="14" borderId="10" xfId="0" applyFont="1" applyFill="1" applyBorder="1" applyAlignment="1">
      <alignment horizontal="left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14" fillId="17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1" fillId="13" borderId="10" xfId="0" applyFont="1" applyFill="1" applyBorder="1" applyAlignment="1">
      <alignment horizontal="center" vertical="center" wrapText="1"/>
    </xf>
    <xf numFmtId="0" fontId="12" fillId="15" borderId="10" xfId="0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166" fontId="19" fillId="12" borderId="10" xfId="0" applyNumberFormat="1" applyFont="1" applyFill="1" applyBorder="1" applyAlignment="1">
      <alignment horizontal="center" vertical="center" wrapText="1"/>
    </xf>
    <xf numFmtId="164" fontId="19" fillId="12" borderId="10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9" fillId="14" borderId="10" xfId="0" applyFont="1" applyFill="1" applyBorder="1" applyAlignment="1">
      <alignment horizontal="center" vertical="center" wrapText="1"/>
    </xf>
    <xf numFmtId="166" fontId="19" fillId="14" borderId="10" xfId="0" applyNumberFormat="1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164" fontId="19" fillId="14" borderId="10" xfId="0" applyNumberFormat="1" applyFont="1" applyFill="1" applyBorder="1" applyAlignment="1">
      <alignment horizontal="center" vertical="center" wrapText="1"/>
    </xf>
    <xf numFmtId="0" fontId="9" fillId="18" borderId="10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14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8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indent="1"/>
    </xf>
    <xf numFmtId="0" fontId="22" fillId="7" borderId="0" xfId="0" applyFont="1" applyFill="1" applyAlignment="1">
      <alignment horizontal="left" vertical="center" indent="1"/>
    </xf>
    <xf numFmtId="0" fontId="18" fillId="7" borderId="0" xfId="0" applyFont="1" applyFill="1" applyAlignment="1">
      <alignment horizontal="left" vertical="center" indent="1"/>
    </xf>
  </cellXfs>
  <cellStyles count="1">
    <cellStyle name="Standard" xfId="0" builtinId="0"/>
  </cellStyles>
  <dxfs count="12">
    <dxf>
      <font>
        <b/>
        <sz val="10"/>
        <color rgb="FF27663F"/>
        <name val="Calibri"/>
        <charset val="1"/>
      </font>
      <fill>
        <patternFill>
          <bgColor rgb="FFD6EAD9"/>
        </patternFill>
      </fill>
    </dxf>
    <dxf>
      <font>
        <b/>
        <sz val="10"/>
        <color rgb="FF8A6314"/>
        <name val="Calibri"/>
        <charset val="1"/>
      </font>
      <fill>
        <patternFill>
          <bgColor rgb="FFFBEDCF"/>
        </patternFill>
      </fill>
    </dxf>
    <dxf>
      <font>
        <b/>
        <sz val="10"/>
        <color rgb="FF9B2F26"/>
        <name val="Calibri"/>
        <charset val="1"/>
      </font>
      <fill>
        <patternFill>
          <bgColor rgb="FFF5D9D6"/>
        </patternFill>
      </fill>
    </dxf>
    <dxf>
      <font>
        <b/>
        <sz val="10"/>
        <color rgb="FF27663F"/>
        <name val="Calibri"/>
        <charset val="1"/>
      </font>
      <fill>
        <patternFill>
          <bgColor rgb="FFD6EAD9"/>
        </patternFill>
      </fill>
    </dxf>
    <dxf>
      <font>
        <b/>
        <sz val="10"/>
        <color rgb="FF8A6314"/>
        <name val="Calibri"/>
        <charset val="1"/>
      </font>
      <fill>
        <patternFill>
          <bgColor rgb="FFFBEDCF"/>
        </patternFill>
      </fill>
    </dxf>
    <dxf>
      <font>
        <b/>
        <sz val="10"/>
        <color rgb="FF9B2F26"/>
        <name val="Calibri"/>
        <charset val="1"/>
      </font>
      <fill>
        <patternFill>
          <bgColor rgb="FFF5D9D6"/>
        </patternFill>
      </fill>
    </dxf>
    <dxf>
      <font>
        <b/>
        <sz val="10"/>
        <color rgb="FF9B2F26"/>
        <name val="Calibri"/>
        <charset val="1"/>
      </font>
      <fill>
        <patternFill>
          <bgColor rgb="FFF5D9D6"/>
        </patternFill>
      </fill>
    </dxf>
    <dxf>
      <font>
        <b/>
        <sz val="10"/>
        <color rgb="FF27663F"/>
        <name val="Calibri"/>
        <charset val="1"/>
      </font>
      <fill>
        <patternFill>
          <bgColor rgb="FFD6EAD9"/>
        </patternFill>
      </fill>
    </dxf>
    <dxf>
      <font>
        <b/>
        <sz val="10"/>
        <color rgb="FF8A6314"/>
        <name val="Calibri"/>
        <charset val="1"/>
      </font>
      <fill>
        <patternFill>
          <bgColor rgb="FFFBEDCF"/>
        </patternFill>
      </fill>
    </dxf>
    <dxf>
      <font>
        <b/>
        <sz val="10"/>
        <color rgb="FF1F4E79"/>
        <name val="Calibri"/>
        <charset val="1"/>
      </font>
      <fill>
        <patternFill>
          <bgColor rgb="FFD5E4F2"/>
        </patternFill>
      </fill>
    </dxf>
    <dxf>
      <font>
        <b/>
        <sz val="10"/>
        <color rgb="FF43514E"/>
        <name val="Calibri"/>
        <charset val="1"/>
      </font>
      <fill>
        <patternFill>
          <bgColor rgb="FFE7EBEA"/>
        </patternFill>
      </fill>
    </dxf>
    <dxf>
      <font>
        <i/>
        <sz val="10"/>
        <color rgb="FF8A9794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7663F"/>
      <rgbColor rgb="FF000080"/>
      <rgbColor rgb="FF8A6314"/>
      <rgbColor rgb="FF800080"/>
      <rgbColor rgb="FF1C5D58"/>
      <rgbColor rgb="FFD9D9D9"/>
      <rgbColor rgb="FF878787"/>
      <rgbColor rgb="FF9999FF"/>
      <rgbColor rgb="FFC0504D"/>
      <rgbColor rgb="FFFBEDCF"/>
      <rgbColor rgb="FFEAF0EF"/>
      <rgbColor rgb="FF660066"/>
      <rgbColor rgb="FFC98A52"/>
      <rgbColor rgb="FF0066CC"/>
      <rgbColor rgb="FFCBD5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5E4F2"/>
      <rgbColor rgb="FFD6EAD9"/>
      <rgbColor rgb="FFF4F7F6"/>
      <rgbColor rgb="FFE2E9E8"/>
      <rgbColor rgb="FFF5D9D6"/>
      <rgbColor rgb="FFE7EBEA"/>
      <rgbColor rgb="FFE9D3BE"/>
      <rgbColor rgb="FF4F81BD"/>
      <rgbColor rgb="FF4BACC6"/>
      <rgbColor rgb="FF9BBB59"/>
      <rgbColor rgb="FFFFCC00"/>
      <rgbColor rgb="FFFF9900"/>
      <rgbColor rgb="FFB5713C"/>
      <rgbColor rgb="FF8064A2"/>
      <rgbColor rgb="FF8A9794"/>
      <rgbColor rgb="FF0F3D3B"/>
      <rgbColor rgb="FF2E8079"/>
      <rgbColor rgb="FF003300"/>
      <rgbColor rgb="FF43514E"/>
      <rgbColor rgb="FF9B2F26"/>
      <rgbColor rgb="FF5B6664"/>
      <rgbColor rgb="FF1F4E79"/>
      <rgbColor rgb="FF2430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Status-Verteilung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Übersicht!$C$12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C6-4BB3-996D-05EF647330AD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C6-4BB3-996D-05EF647330AD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C6-4BB3-996D-05EF647330AD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C6-4BB3-996D-05EF647330AD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C6-4BB3-996D-05EF647330AD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DBC6-4BB3-996D-05EF647330AD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DBC6-4BB3-996D-05EF647330AD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DBC6-4BB3-996D-05EF647330AD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DBC6-4BB3-996D-05EF647330AD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DBC6-4BB3-996D-05EF64733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Übersicht!$B$13:$B$17</c:f>
              <c:strCache>
                <c:ptCount val="5"/>
                <c:pt idx="0">
                  <c:v>Offen</c:v>
                </c:pt>
                <c:pt idx="1">
                  <c:v>In Bearbeitung</c:v>
                </c:pt>
                <c:pt idx="2">
                  <c:v>Wartet</c:v>
                </c:pt>
                <c:pt idx="3">
                  <c:v>Erledigt</c:v>
                </c:pt>
                <c:pt idx="4">
                  <c:v>Blockiert</c:v>
                </c:pt>
              </c:strCache>
            </c:strRef>
          </c:cat>
          <c:val>
            <c:numRef>
              <c:f>Übersicht!$C$13:$C$17</c:f>
              <c:numCache>
                <c:formatCode>General</c:formatCode>
                <c:ptCount val="5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C6-4BB3-996D-05EF6473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Ø Fortschritt je Phase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Übersicht!$H$12</c:f>
              <c:strCache>
                <c:ptCount val="1"/>
                <c:pt idx="0">
                  <c:v>Ø Fortschritt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Übersicht!$G$13:$G$17</c:f>
              <c:strCache>
                <c:ptCount val="5"/>
                <c:pt idx="0">
                  <c:v>Planung</c:v>
                </c:pt>
                <c:pt idx="1">
                  <c:v>Vorbereitung</c:v>
                </c:pt>
                <c:pt idx="2">
                  <c:v>Umsetzung</c:v>
                </c:pt>
                <c:pt idx="3">
                  <c:v>Prüfung</c:v>
                </c:pt>
                <c:pt idx="4">
                  <c:v>Abschluss</c:v>
                </c:pt>
              </c:strCache>
            </c:strRef>
          </c:cat>
          <c:val>
            <c:numRef>
              <c:f>Übersicht!$H$13:$H$17</c:f>
              <c:numCache>
                <c:formatCode>0\ 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0.54285714285714293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E-4EDB-B828-15C84612C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295625"/>
        <c:axId val="58791895"/>
      </c:barChart>
      <c:catAx>
        <c:axId val="8629562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8791895"/>
        <c:crosses val="autoZero"/>
        <c:auto val="1"/>
        <c:lblAlgn val="ctr"/>
        <c:lblOffset val="100"/>
        <c:noMultiLvlLbl val="0"/>
      </c:catAx>
      <c:valAx>
        <c:axId val="58791895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629562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5</xdr:col>
      <xdr:colOff>9525</xdr:colOff>
      <xdr:row>31</xdr:row>
      <xdr:rowOff>89640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19</xdr:row>
      <xdr:rowOff>0</xdr:rowOff>
    </xdr:from>
    <xdr:to>
      <xdr:col>9</xdr:col>
      <xdr:colOff>857250</xdr:colOff>
      <xdr:row>31</xdr:row>
      <xdr:rowOff>89640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F3D3B"/>
    <pageSetUpPr fitToPage="1"/>
  </sheetPr>
  <dimension ref="B2:J34"/>
  <sheetViews>
    <sheetView showGridLines="0" tabSelected="1" zoomScaleNormal="100" workbookViewId="0">
      <selection activeCell="N36" sqref="N36"/>
    </sheetView>
  </sheetViews>
  <sheetFormatPr baseColWidth="10" defaultColWidth="8.7109375" defaultRowHeight="15" x14ac:dyDescent="0.25"/>
  <cols>
    <col min="1" max="1" width="2.42578125" customWidth="1"/>
    <col min="2" max="2" width="21" customWidth="1"/>
    <col min="3" max="5" width="13" customWidth="1"/>
    <col min="6" max="6" width="3" customWidth="1"/>
    <col min="7" max="7" width="21" customWidth="1"/>
    <col min="8" max="10" width="13" customWidth="1"/>
    <col min="11" max="11" width="2.42578125" customWidth="1"/>
  </cols>
  <sheetData>
    <row r="2" spans="2:10" ht="43.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3" spans="2:10" ht="19.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5" spans="2:10" ht="19.5" customHeight="1" x14ac:dyDescent="0.25">
      <c r="B5" s="12" t="s">
        <v>2</v>
      </c>
      <c r="C5" s="12"/>
      <c r="D5" s="11" t="s">
        <v>3</v>
      </c>
      <c r="E5" s="11"/>
      <c r="G5" s="10" t="s">
        <v>4</v>
      </c>
      <c r="H5" s="10"/>
      <c r="I5" s="9" t="s">
        <v>5</v>
      </c>
      <c r="J5" s="9"/>
    </row>
    <row r="6" spans="2:10" ht="45.75" customHeight="1" x14ac:dyDescent="0.25">
      <c r="B6" s="8">
        <f>COUNTA('Workflow-Tracker'!$B$6:$B$34)</f>
        <v>19</v>
      </c>
      <c r="C6" s="8"/>
      <c r="D6" s="7">
        <f>COUNTIF('Workflow-Tracker'!$H$6:$H$34,"Erledigt")</f>
        <v>9</v>
      </c>
      <c r="E6" s="7"/>
      <c r="G6" s="6">
        <f>COUNTIF('Workflow-Tracker'!$H$6:$H$34,"In Bearbeitung")</f>
        <v>1</v>
      </c>
      <c r="H6" s="6"/>
      <c r="I6" s="5">
        <f ca="1">SUMPRODUCT(('Workflow-Tracker'!$G$6:$G$34&lt;&gt;"")*('Workflow-Tracker'!$H$6:$H$34&lt;&gt;"Erledigt")*(N('Workflow-Tracker'!$G$6:$G$34)&lt;TODAY())*(N('Workflow-Tracker'!$G$6:$G$34)&gt;0))</f>
        <v>10</v>
      </c>
      <c r="J6" s="5"/>
    </row>
    <row r="8" spans="2:10" ht="25.5" customHeight="1" x14ac:dyDescent="0.25">
      <c r="B8" s="4" t="str">
        <f>" Durchschnittlicher Gesamtfortschritt:  "&amp;TEXT(IFERROR(AVERAGE('Workflow-Tracker'!$J$6:$J$34),0),"0 %")&amp;"     ·     Offen: "&amp;COUNTIF('Workflow-Tracker'!$H$6:$H$34,"Offen")&amp;"   ·   Wartet: "&amp;COUNTIF('Workflow-Tracker'!$H$6:$H$34,"Wartet")&amp;"   ·   Blockiert: "&amp;COUNTIF('Workflow-Tracker'!$H$6:$H$34,"Blockiert")</f>
        <v xml:space="preserve"> Durchschnittlicher Gesamtfortschritt:  52 %     ·     Offen: 7   ·   Wartet: 1   ·   Blockiert: 1</v>
      </c>
      <c r="C8" s="4"/>
      <c r="D8" s="4"/>
      <c r="E8" s="4"/>
      <c r="F8" s="4"/>
      <c r="G8" s="4"/>
      <c r="H8" s="4"/>
      <c r="I8" s="4"/>
      <c r="J8" s="4"/>
    </row>
    <row r="11" spans="2:10" ht="21.75" customHeight="1" x14ac:dyDescent="0.25">
      <c r="B11" s="3" t="s">
        <v>6</v>
      </c>
      <c r="C11" s="3"/>
      <c r="D11" s="3"/>
      <c r="E11" s="3"/>
      <c r="G11" s="2" t="s">
        <v>7</v>
      </c>
      <c r="H11" s="2"/>
      <c r="I11" s="2"/>
      <c r="J11" s="2"/>
    </row>
    <row r="12" spans="2:10" ht="15" customHeight="1" x14ac:dyDescent="0.25">
      <c r="B12" s="15" t="s">
        <v>8</v>
      </c>
      <c r="C12" s="15" t="s">
        <v>9</v>
      </c>
      <c r="D12" s="15" t="s">
        <v>10</v>
      </c>
      <c r="E12" s="15"/>
      <c r="G12" s="16" t="s">
        <v>11</v>
      </c>
      <c r="H12" s="16" t="s">
        <v>12</v>
      </c>
      <c r="I12" s="1" t="s">
        <v>13</v>
      </c>
      <c r="J12" s="1"/>
    </row>
    <row r="13" spans="2:10" x14ac:dyDescent="0.25">
      <c r="B13" s="17" t="s">
        <v>14</v>
      </c>
      <c r="C13" s="18">
        <f>COUNTIF('Workflow-Tracker'!$H$6:$H$34,"Offen")</f>
        <v>7</v>
      </c>
      <c r="D13" s="19">
        <f>IFERROR(C13/SUM($C$13:$C$17),0)</f>
        <v>0.36842105263157893</v>
      </c>
      <c r="E13" s="20">
        <f>C13</f>
        <v>7</v>
      </c>
      <c r="G13" s="21" t="s">
        <v>15</v>
      </c>
      <c r="H13" s="22">
        <f>IFERROR(AVERAGEIF('Workflow-Tracker'!$C$6:$C$34,"Planung",'Workflow-Tracker'!$J$6:$J$34),0)</f>
        <v>1</v>
      </c>
      <c r="I13" s="56">
        <f>COUNTIF('Workflow-Tracker'!$C$6:$C$34,"Planung")</f>
        <v>3</v>
      </c>
      <c r="J13" s="56"/>
    </row>
    <row r="14" spans="2:10" x14ac:dyDescent="0.25">
      <c r="B14" s="23" t="s">
        <v>16</v>
      </c>
      <c r="C14" s="18">
        <f>COUNTIF('Workflow-Tracker'!$H$6:$H$34,"In Bearbeitung")</f>
        <v>1</v>
      </c>
      <c r="D14" s="19">
        <f>IFERROR(C14/SUM($C$13:$C$17),0)</f>
        <v>5.2631578947368418E-2</v>
      </c>
      <c r="E14" s="20">
        <f>C14</f>
        <v>1</v>
      </c>
      <c r="G14" s="24" t="s">
        <v>17</v>
      </c>
      <c r="H14" s="25">
        <f>IFERROR(AVERAGEIF('Workflow-Tracker'!$C$6:$C$34,"Vorbereitung",'Workflow-Tracker'!$J$6:$J$34),0)</f>
        <v>1</v>
      </c>
      <c r="I14" s="57">
        <f>COUNTIF('Workflow-Tracker'!$C$6:$C$34,"Vorbereitung")</f>
        <v>3</v>
      </c>
      <c r="J14" s="57"/>
    </row>
    <row r="15" spans="2:10" x14ac:dyDescent="0.25">
      <c r="B15" s="26" t="s">
        <v>18</v>
      </c>
      <c r="C15" s="18">
        <f>COUNTIF('Workflow-Tracker'!$H$6:$H$34,"Wartet")</f>
        <v>1</v>
      </c>
      <c r="D15" s="19">
        <f>IFERROR(C15/SUM($C$13:$C$17),0)</f>
        <v>5.2631578947368418E-2</v>
      </c>
      <c r="E15" s="20">
        <f>C15</f>
        <v>1</v>
      </c>
      <c r="G15" s="21" t="s">
        <v>19</v>
      </c>
      <c r="H15" s="22">
        <f>IFERROR(AVERAGEIF('Workflow-Tracker'!$C$6:$C$34,"Umsetzung",'Workflow-Tracker'!$J$6:$J$34),0)</f>
        <v>0.54285714285714293</v>
      </c>
      <c r="I15" s="56">
        <f>COUNTIF('Workflow-Tracker'!$C$6:$C$34,"Umsetzung")</f>
        <v>7</v>
      </c>
      <c r="J15" s="56"/>
    </row>
    <row r="16" spans="2:10" x14ac:dyDescent="0.25">
      <c r="B16" s="27" t="s">
        <v>20</v>
      </c>
      <c r="C16" s="18">
        <f>COUNTIF('Workflow-Tracker'!$H$6:$H$34,"Erledigt")</f>
        <v>9</v>
      </c>
      <c r="D16" s="19">
        <f>IFERROR(C16/SUM($C$13:$C$17),0)</f>
        <v>0.47368421052631576</v>
      </c>
      <c r="E16" s="20">
        <f>C16</f>
        <v>9</v>
      </c>
      <c r="G16" s="24" t="s">
        <v>21</v>
      </c>
      <c r="H16" s="25">
        <f>IFERROR(AVERAGEIF('Workflow-Tracker'!$C$6:$C$34,"Prüfung",'Workflow-Tracker'!$J$6:$J$34),0)</f>
        <v>0</v>
      </c>
      <c r="I16" s="57">
        <f>COUNTIF('Workflow-Tracker'!$C$6:$C$34,"Prüfung")</f>
        <v>3</v>
      </c>
      <c r="J16" s="57"/>
    </row>
    <row r="17" spans="2:10" x14ac:dyDescent="0.25">
      <c r="B17" s="28" t="s">
        <v>22</v>
      </c>
      <c r="C17" s="18">
        <f>COUNTIF('Workflow-Tracker'!$H$6:$H$34,"Blockiert")</f>
        <v>1</v>
      </c>
      <c r="D17" s="19">
        <f>IFERROR(C17/SUM($C$13:$C$17),0)</f>
        <v>5.2631578947368418E-2</v>
      </c>
      <c r="E17" s="20">
        <f>C17</f>
        <v>1</v>
      </c>
      <c r="G17" s="21" t="s">
        <v>23</v>
      </c>
      <c r="H17" s="22">
        <f>IFERROR(AVERAGEIF('Workflow-Tracker'!$C$6:$C$34,"Abschluss",'Workflow-Tracker'!$J$6:$J$34),0)</f>
        <v>0</v>
      </c>
      <c r="I17" s="56">
        <f>COUNTIF('Workflow-Tracker'!$C$6:$C$34,"Abschluss")</f>
        <v>3</v>
      </c>
      <c r="J17" s="56"/>
    </row>
    <row r="18" spans="2:10" x14ac:dyDescent="0.25">
      <c r="B18" s="29" t="s">
        <v>24</v>
      </c>
      <c r="C18" s="30">
        <f>SUM(C13:C17)</f>
        <v>19</v>
      </c>
      <c r="D18" s="31">
        <v>1</v>
      </c>
      <c r="E18" s="32"/>
    </row>
    <row r="34" spans="2:10" ht="15" customHeight="1" x14ac:dyDescent="0.25">
      <c r="B34" s="58" t="s">
        <v>25</v>
      </c>
      <c r="C34" s="58"/>
      <c r="D34" s="58"/>
      <c r="E34" s="58"/>
      <c r="F34" s="58"/>
      <c r="G34" s="58"/>
      <c r="H34" s="58"/>
      <c r="I34" s="58"/>
      <c r="J34" s="58"/>
    </row>
  </sheetData>
  <mergeCells count="20">
    <mergeCell ref="I15:J15"/>
    <mergeCell ref="I16:J16"/>
    <mergeCell ref="I17:J17"/>
    <mergeCell ref="B34:J34"/>
    <mergeCell ref="B11:E11"/>
    <mergeCell ref="G11:J11"/>
    <mergeCell ref="I12:J12"/>
    <mergeCell ref="I13:J13"/>
    <mergeCell ref="I14:J14"/>
    <mergeCell ref="B6:C6"/>
    <mergeCell ref="D6:E6"/>
    <mergeCell ref="G6:H6"/>
    <mergeCell ref="I6:J6"/>
    <mergeCell ref="B8:J8"/>
    <mergeCell ref="B2:J2"/>
    <mergeCell ref="B3:J3"/>
    <mergeCell ref="B5:C5"/>
    <mergeCell ref="D5:E5"/>
    <mergeCell ref="G5:H5"/>
    <mergeCell ref="I5:J5"/>
  </mergeCells>
  <conditionalFormatting sqref="E13:E17">
    <cfRule type="dataBar" priority="2">
      <dataBar showValue="0">
        <cfvo type="num" val="0"/>
        <cfvo type="max"/>
        <color rgb="FF1C5D58"/>
      </dataBar>
      <extLst>
        <ext xmlns:x14="http://schemas.microsoft.com/office/spreadsheetml/2009/9/main" uri="{B025F937-C7B1-47D3-B67F-A62EFF666E3E}">
          <x14:id>{DB9060E7-A5B8-42CC-806E-87AA20AC73FF}</x14:id>
        </ext>
      </extLst>
    </cfRule>
  </conditionalFormatting>
  <conditionalFormatting sqref="H13:H17">
    <cfRule type="dataBar" priority="3">
      <dataBar>
        <cfvo type="num" val="0"/>
        <cfvo type="num" val="1"/>
        <color rgb="FFB5713C"/>
      </dataBar>
      <extLst>
        <ext xmlns:x14="http://schemas.microsoft.com/office/spreadsheetml/2009/9/main" uri="{B025F937-C7B1-47D3-B67F-A62EFF666E3E}">
          <x14:id>{2EA09AB9-B09A-47E3-917A-93706260554A}</x14:id>
        </ext>
      </extLst>
    </cfRule>
  </conditionalFormatting>
  <pageMargins left="0.75" right="0.75" top="1" bottom="1" header="0.511811023622047" footer="0.511811023622047"/>
  <pageSetup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9060E7-A5B8-42CC-806E-87AA20AC73FF}">
            <x14:dataBar axisPosition="none">
              <x14:cfvo type="num">
                <xm:f>0</xm:f>
              </x14:cfvo>
              <x14:cfvo type="max"/>
              <x14:negativeFillColor rgb="FF1C5D58"/>
            </x14:dataBar>
          </x14:cfRule>
          <xm:sqref>E13:E17</xm:sqref>
        </x14:conditionalFormatting>
        <x14:conditionalFormatting xmlns:xm="http://schemas.microsoft.com/office/excel/2006/main">
          <x14:cfRule type="dataBar" id="{2EA09AB9-B09A-47E3-917A-93706260554A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B5713C"/>
            </x14:dataBar>
          </x14:cfRule>
          <xm:sqref>H13:H17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713C"/>
  </sheetPr>
  <dimension ref="B2:H19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8" customWidth="1"/>
    <col min="3" max="3" width="16" customWidth="1"/>
    <col min="4" max="4" width="13" customWidth="1"/>
    <col min="5" max="5" width="3" customWidth="1"/>
    <col min="6" max="6" width="20" customWidth="1"/>
    <col min="7" max="7" width="34" customWidth="1"/>
    <col min="8" max="8" width="3" customWidth="1"/>
  </cols>
  <sheetData>
    <row r="2" spans="2:8" ht="30" customHeight="1" x14ac:dyDescent="0.25">
      <c r="B2" s="59" t="s">
        <v>26</v>
      </c>
      <c r="C2" s="59"/>
      <c r="D2" s="59"/>
      <c r="E2" s="59"/>
      <c r="F2" s="59"/>
      <c r="G2" s="59"/>
      <c r="H2" s="59"/>
    </row>
    <row r="3" spans="2:8" ht="19.5" customHeight="1" x14ac:dyDescent="0.25">
      <c r="B3" s="60" t="s">
        <v>27</v>
      </c>
      <c r="C3" s="60"/>
      <c r="D3" s="60"/>
      <c r="E3" s="60"/>
      <c r="F3" s="60"/>
      <c r="G3" s="60"/>
      <c r="H3" s="60"/>
    </row>
    <row r="5" spans="2:8" x14ac:dyDescent="0.25">
      <c r="B5" s="30" t="s">
        <v>28</v>
      </c>
      <c r="C5" s="30" t="s">
        <v>8</v>
      </c>
      <c r="D5" s="30" t="s">
        <v>29</v>
      </c>
      <c r="F5" s="33" t="s">
        <v>30</v>
      </c>
      <c r="G5" s="33" t="s">
        <v>31</v>
      </c>
    </row>
    <row r="6" spans="2:8" x14ac:dyDescent="0.25">
      <c r="B6" s="34" t="s">
        <v>15</v>
      </c>
      <c r="C6" s="34" t="s">
        <v>14</v>
      </c>
      <c r="D6" s="34" t="s">
        <v>32</v>
      </c>
      <c r="F6" s="34" t="s">
        <v>33</v>
      </c>
      <c r="G6" s="34" t="s">
        <v>15</v>
      </c>
    </row>
    <row r="7" spans="2:8" x14ac:dyDescent="0.25">
      <c r="B7" s="35" t="s">
        <v>17</v>
      </c>
      <c r="C7" s="35" t="s">
        <v>16</v>
      </c>
      <c r="D7" s="35" t="s">
        <v>34</v>
      </c>
      <c r="F7" s="35" t="s">
        <v>35</v>
      </c>
      <c r="G7" s="35" t="s">
        <v>36</v>
      </c>
    </row>
    <row r="8" spans="2:8" x14ac:dyDescent="0.25">
      <c r="B8" s="34" t="s">
        <v>19</v>
      </c>
      <c r="C8" s="34" t="s">
        <v>18</v>
      </c>
      <c r="D8" s="34" t="s">
        <v>37</v>
      </c>
      <c r="F8" s="34" t="s">
        <v>38</v>
      </c>
      <c r="G8" s="34" t="s">
        <v>39</v>
      </c>
    </row>
    <row r="9" spans="2:8" x14ac:dyDescent="0.25">
      <c r="B9" s="35" t="s">
        <v>21</v>
      </c>
      <c r="C9" s="35" t="s">
        <v>20</v>
      </c>
      <c r="F9" s="35" t="s">
        <v>40</v>
      </c>
      <c r="G9" s="35" t="s">
        <v>41</v>
      </c>
    </row>
    <row r="10" spans="2:8" x14ac:dyDescent="0.25">
      <c r="B10" s="34" t="s">
        <v>23</v>
      </c>
      <c r="C10" s="34" t="s">
        <v>22</v>
      </c>
      <c r="F10" s="34" t="s">
        <v>42</v>
      </c>
      <c r="G10" s="34" t="s">
        <v>43</v>
      </c>
    </row>
    <row r="11" spans="2:8" x14ac:dyDescent="0.25">
      <c r="F11" s="35" t="s">
        <v>44</v>
      </c>
    </row>
    <row r="12" spans="2:8" x14ac:dyDescent="0.25">
      <c r="F12" s="34" t="s">
        <v>45</v>
      </c>
    </row>
    <row r="14" spans="2:8" ht="15" customHeight="1" x14ac:dyDescent="0.25">
      <c r="B14" s="61" t="s">
        <v>46</v>
      </c>
      <c r="C14" s="61"/>
      <c r="D14" s="61"/>
      <c r="F14" s="62" t="s">
        <v>47</v>
      </c>
      <c r="G14" s="62"/>
    </row>
    <row r="15" spans="2:8" ht="22.35" customHeight="1" x14ac:dyDescent="0.25">
      <c r="B15" s="36" t="s">
        <v>14</v>
      </c>
      <c r="C15" s="63" t="s">
        <v>48</v>
      </c>
      <c r="D15" s="63"/>
      <c r="F15" s="37" t="s">
        <v>49</v>
      </c>
      <c r="G15" s="38" t="s">
        <v>50</v>
      </c>
    </row>
    <row r="16" spans="2:8" ht="15" customHeight="1" x14ac:dyDescent="0.25">
      <c r="B16" s="39" t="s">
        <v>16</v>
      </c>
      <c r="C16" s="63" t="s">
        <v>51</v>
      </c>
      <c r="D16" s="63"/>
      <c r="F16" s="40" t="s">
        <v>52</v>
      </c>
      <c r="G16" s="38" t="s">
        <v>53</v>
      </c>
    </row>
    <row r="17" spans="2:7" ht="22.35" customHeight="1" x14ac:dyDescent="0.25">
      <c r="B17" s="40" t="s">
        <v>18</v>
      </c>
      <c r="C17" s="63" t="s">
        <v>54</v>
      </c>
      <c r="D17" s="63"/>
      <c r="F17" s="41" t="s">
        <v>55</v>
      </c>
      <c r="G17" s="38" t="s">
        <v>56</v>
      </c>
    </row>
    <row r="18" spans="2:7" ht="15" customHeight="1" x14ac:dyDescent="0.25">
      <c r="B18" s="41" t="s">
        <v>20</v>
      </c>
      <c r="C18" s="63" t="s">
        <v>57</v>
      </c>
      <c r="D18" s="63"/>
    </row>
    <row r="19" spans="2:7" ht="15" customHeight="1" x14ac:dyDescent="0.25">
      <c r="B19" s="37" t="s">
        <v>22</v>
      </c>
      <c r="C19" s="63" t="s">
        <v>58</v>
      </c>
      <c r="D19" s="63"/>
    </row>
  </sheetData>
  <mergeCells count="9">
    <mergeCell ref="C16:D16"/>
    <mergeCell ref="C17:D17"/>
    <mergeCell ref="C18:D18"/>
    <mergeCell ref="C19:D19"/>
    <mergeCell ref="B2:H2"/>
    <mergeCell ref="B3:H3"/>
    <mergeCell ref="B14:D14"/>
    <mergeCell ref="F14:G14"/>
    <mergeCell ref="C15:D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C5D58"/>
    <pageSetUpPr fitToPage="1"/>
  </sheetPr>
  <dimension ref="A1:M3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5" customWidth="1"/>
    <col min="2" max="2" width="34" customWidth="1"/>
    <col min="3" max="3" width="14" customWidth="1"/>
    <col min="4" max="4" width="16" customWidth="1"/>
    <col min="5" max="5" width="13" customWidth="1"/>
    <col min="6" max="7" width="11" customWidth="1"/>
    <col min="8" max="8" width="15" customWidth="1"/>
    <col min="9" max="10" width="11" customWidth="1"/>
    <col min="11" max="11" width="6" customWidth="1"/>
    <col min="12" max="12" width="13" customWidth="1"/>
    <col min="13" max="13" width="30" customWidth="1"/>
  </cols>
  <sheetData>
    <row r="1" spans="1:13" ht="39.75" customHeight="1" x14ac:dyDescent="0.25">
      <c r="A1" s="64" t="s">
        <v>59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9.5" customHeight="1" x14ac:dyDescent="0.25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5">
      <c r="A3" s="65" t="str">
        <f ca="1">"Stand: "&amp;TEXT(TODAY(),"DD.MM.YYYY")</f>
        <v>Stand: 18.07.YYYY</v>
      </c>
      <c r="B3" s="65"/>
      <c r="C3" s="65"/>
      <c r="D3" s="66" t="s">
        <v>61</v>
      </c>
      <c r="E3" s="66"/>
      <c r="F3" s="66"/>
      <c r="G3" s="66"/>
      <c r="H3" s="66"/>
      <c r="I3" s="66"/>
      <c r="J3" s="66"/>
      <c r="K3" s="66"/>
      <c r="L3" s="66"/>
      <c r="M3" s="66"/>
    </row>
    <row r="5" spans="1:13" ht="30" customHeight="1" x14ac:dyDescent="0.25">
      <c r="A5" s="42" t="s">
        <v>62</v>
      </c>
      <c r="B5" s="42" t="s">
        <v>63</v>
      </c>
      <c r="C5" s="42" t="s">
        <v>11</v>
      </c>
      <c r="D5" s="42" t="s">
        <v>64</v>
      </c>
      <c r="E5" s="42" t="s">
        <v>65</v>
      </c>
      <c r="F5" s="42" t="s">
        <v>66</v>
      </c>
      <c r="G5" s="42" t="s">
        <v>67</v>
      </c>
      <c r="H5" s="42" t="s">
        <v>8</v>
      </c>
      <c r="I5" s="42" t="s">
        <v>29</v>
      </c>
      <c r="J5" s="42" t="s">
        <v>68</v>
      </c>
      <c r="K5" s="42" t="s">
        <v>69</v>
      </c>
      <c r="L5" s="42" t="s">
        <v>70</v>
      </c>
      <c r="M5" s="42" t="s">
        <v>71</v>
      </c>
    </row>
    <row r="6" spans="1:13" ht="25.5" customHeight="1" x14ac:dyDescent="0.25">
      <c r="A6" s="43">
        <f t="shared" ref="A6:A34" si="0">IF($B6="","",ROW()-5)</f>
        <v>1</v>
      </c>
      <c r="B6" s="34" t="s">
        <v>72</v>
      </c>
      <c r="C6" s="44" t="s">
        <v>15</v>
      </c>
      <c r="D6" s="34" t="s">
        <v>33</v>
      </c>
      <c r="E6" s="44" t="s">
        <v>43</v>
      </c>
      <c r="F6" s="45">
        <v>46118</v>
      </c>
      <c r="G6" s="45">
        <v>46122</v>
      </c>
      <c r="H6" s="18" t="s">
        <v>20</v>
      </c>
      <c r="I6" s="18" t="s">
        <v>32</v>
      </c>
      <c r="J6" s="46">
        <v>1</v>
      </c>
      <c r="K6" s="47">
        <f t="shared" ref="K6:K34" si="1">IF($G6="","",WEEKNUM($G6,21))</f>
        <v>15</v>
      </c>
      <c r="L6" s="48" t="str">
        <f t="shared" ref="L6:L34" ca="1" si="2">IF($G6="","",IF($H6="Erledigt","–",$G6-TODAY()))</f>
        <v>–</v>
      </c>
      <c r="M6" s="34" t="s">
        <v>73</v>
      </c>
    </row>
    <row r="7" spans="1:13" ht="25.5" customHeight="1" x14ac:dyDescent="0.25">
      <c r="A7" s="49">
        <f t="shared" si="0"/>
        <v>2</v>
      </c>
      <c r="B7" s="35" t="s">
        <v>74</v>
      </c>
      <c r="C7" s="50" t="s">
        <v>15</v>
      </c>
      <c r="D7" s="35" t="s">
        <v>35</v>
      </c>
      <c r="E7" s="50" t="s">
        <v>15</v>
      </c>
      <c r="F7" s="51">
        <v>46125</v>
      </c>
      <c r="G7" s="51">
        <v>46129</v>
      </c>
      <c r="H7" s="52" t="s">
        <v>20</v>
      </c>
      <c r="I7" s="52" t="s">
        <v>32</v>
      </c>
      <c r="J7" s="53">
        <v>1</v>
      </c>
      <c r="K7" s="54">
        <f t="shared" si="1"/>
        <v>16</v>
      </c>
      <c r="L7" s="55" t="str">
        <f t="shared" ca="1" si="2"/>
        <v>–</v>
      </c>
      <c r="M7" s="35" t="s">
        <v>75</v>
      </c>
    </row>
    <row r="8" spans="1:13" ht="25.5" customHeight="1" x14ac:dyDescent="0.25">
      <c r="A8" s="43">
        <f t="shared" si="0"/>
        <v>3</v>
      </c>
      <c r="B8" s="34" t="s">
        <v>76</v>
      </c>
      <c r="C8" s="44" t="s">
        <v>15</v>
      </c>
      <c r="D8" s="34" t="s">
        <v>38</v>
      </c>
      <c r="E8" s="44" t="s">
        <v>15</v>
      </c>
      <c r="F8" s="45">
        <v>46132</v>
      </c>
      <c r="G8" s="45">
        <v>46136</v>
      </c>
      <c r="H8" s="18" t="s">
        <v>20</v>
      </c>
      <c r="I8" s="18" t="s">
        <v>34</v>
      </c>
      <c r="J8" s="46">
        <v>1</v>
      </c>
      <c r="K8" s="47">
        <f t="shared" si="1"/>
        <v>17</v>
      </c>
      <c r="L8" s="48" t="str">
        <f t="shared" ca="1" si="2"/>
        <v>–</v>
      </c>
      <c r="M8" s="34" t="s">
        <v>77</v>
      </c>
    </row>
    <row r="9" spans="1:13" ht="25.5" customHeight="1" x14ac:dyDescent="0.25">
      <c r="A9" s="49">
        <f t="shared" si="0"/>
        <v>4</v>
      </c>
      <c r="B9" s="35" t="s">
        <v>78</v>
      </c>
      <c r="C9" s="50" t="s">
        <v>17</v>
      </c>
      <c r="D9" s="35" t="s">
        <v>35</v>
      </c>
      <c r="E9" s="50" t="s">
        <v>15</v>
      </c>
      <c r="F9" s="51">
        <v>46139</v>
      </c>
      <c r="G9" s="51">
        <v>46146</v>
      </c>
      <c r="H9" s="52" t="s">
        <v>20</v>
      </c>
      <c r="I9" s="52" t="s">
        <v>34</v>
      </c>
      <c r="J9" s="53">
        <v>1</v>
      </c>
      <c r="K9" s="54">
        <f t="shared" si="1"/>
        <v>19</v>
      </c>
      <c r="L9" s="55" t="str">
        <f t="shared" ca="1" si="2"/>
        <v>–</v>
      </c>
      <c r="M9" s="35"/>
    </row>
    <row r="10" spans="1:13" ht="25.5" customHeight="1" x14ac:dyDescent="0.25">
      <c r="A10" s="43">
        <f t="shared" si="0"/>
        <v>5</v>
      </c>
      <c r="B10" s="34" t="s">
        <v>79</v>
      </c>
      <c r="C10" s="44" t="s">
        <v>17</v>
      </c>
      <c r="D10" s="34" t="s">
        <v>33</v>
      </c>
      <c r="E10" s="44" t="s">
        <v>43</v>
      </c>
      <c r="F10" s="45">
        <v>46147</v>
      </c>
      <c r="G10" s="45">
        <v>46150</v>
      </c>
      <c r="H10" s="18" t="s">
        <v>20</v>
      </c>
      <c r="I10" s="18" t="s">
        <v>34</v>
      </c>
      <c r="J10" s="46">
        <v>1</v>
      </c>
      <c r="K10" s="47">
        <f t="shared" si="1"/>
        <v>19</v>
      </c>
      <c r="L10" s="48" t="str">
        <f t="shared" ca="1" si="2"/>
        <v>–</v>
      </c>
      <c r="M10" s="34" t="s">
        <v>80</v>
      </c>
    </row>
    <row r="11" spans="1:13" ht="25.5" customHeight="1" x14ac:dyDescent="0.25">
      <c r="A11" s="49">
        <f t="shared" si="0"/>
        <v>6</v>
      </c>
      <c r="B11" s="35" t="s">
        <v>81</v>
      </c>
      <c r="C11" s="50" t="s">
        <v>17</v>
      </c>
      <c r="D11" s="35" t="s">
        <v>40</v>
      </c>
      <c r="E11" s="50" t="s">
        <v>39</v>
      </c>
      <c r="F11" s="51">
        <v>46153</v>
      </c>
      <c r="G11" s="51">
        <v>46157</v>
      </c>
      <c r="H11" s="52" t="s">
        <v>20</v>
      </c>
      <c r="I11" s="52" t="s">
        <v>37</v>
      </c>
      <c r="J11" s="53">
        <v>1</v>
      </c>
      <c r="K11" s="54">
        <f t="shared" si="1"/>
        <v>20</v>
      </c>
      <c r="L11" s="55" t="str">
        <f t="shared" ca="1" si="2"/>
        <v>–</v>
      </c>
      <c r="M11" s="35"/>
    </row>
    <row r="12" spans="1:13" ht="25.5" customHeight="1" x14ac:dyDescent="0.25">
      <c r="A12" s="43">
        <f t="shared" si="0"/>
        <v>7</v>
      </c>
      <c r="B12" s="34" t="s">
        <v>82</v>
      </c>
      <c r="C12" s="44" t="s">
        <v>19</v>
      </c>
      <c r="D12" s="34" t="s">
        <v>38</v>
      </c>
      <c r="E12" s="44" t="s">
        <v>36</v>
      </c>
      <c r="F12" s="45">
        <v>46160</v>
      </c>
      <c r="G12" s="45">
        <v>46171</v>
      </c>
      <c r="H12" s="18" t="s">
        <v>20</v>
      </c>
      <c r="I12" s="18" t="s">
        <v>32</v>
      </c>
      <c r="J12" s="46">
        <v>1</v>
      </c>
      <c r="K12" s="47">
        <f t="shared" si="1"/>
        <v>22</v>
      </c>
      <c r="L12" s="48" t="str">
        <f t="shared" ca="1" si="2"/>
        <v>–</v>
      </c>
      <c r="M12" s="34" t="s">
        <v>83</v>
      </c>
    </row>
    <row r="13" spans="1:13" ht="25.5" customHeight="1" x14ac:dyDescent="0.25">
      <c r="A13" s="49">
        <f t="shared" si="0"/>
        <v>8</v>
      </c>
      <c r="B13" s="35" t="s">
        <v>84</v>
      </c>
      <c r="C13" s="50" t="s">
        <v>19</v>
      </c>
      <c r="D13" s="35" t="s">
        <v>42</v>
      </c>
      <c r="E13" s="50" t="s">
        <v>36</v>
      </c>
      <c r="F13" s="51">
        <v>46174</v>
      </c>
      <c r="G13" s="51">
        <v>46185</v>
      </c>
      <c r="H13" s="52" t="s">
        <v>20</v>
      </c>
      <c r="I13" s="52" t="s">
        <v>32</v>
      </c>
      <c r="J13" s="53">
        <v>1</v>
      </c>
      <c r="K13" s="54">
        <f t="shared" si="1"/>
        <v>24</v>
      </c>
      <c r="L13" s="55" t="str">
        <f t="shared" ca="1" si="2"/>
        <v>–</v>
      </c>
      <c r="M13" s="35"/>
    </row>
    <row r="14" spans="1:13" ht="25.5" customHeight="1" x14ac:dyDescent="0.25">
      <c r="A14" s="43">
        <f t="shared" si="0"/>
        <v>9</v>
      </c>
      <c r="B14" s="34" t="s">
        <v>85</v>
      </c>
      <c r="C14" s="44" t="s">
        <v>19</v>
      </c>
      <c r="D14" s="34" t="s">
        <v>40</v>
      </c>
      <c r="E14" s="44" t="s">
        <v>39</v>
      </c>
      <c r="F14" s="45">
        <v>46188</v>
      </c>
      <c r="G14" s="45">
        <v>46206</v>
      </c>
      <c r="H14" s="18" t="s">
        <v>20</v>
      </c>
      <c r="I14" s="18" t="s">
        <v>32</v>
      </c>
      <c r="J14" s="46">
        <v>1</v>
      </c>
      <c r="K14" s="47">
        <f t="shared" si="1"/>
        <v>27</v>
      </c>
      <c r="L14" s="48" t="str">
        <f t="shared" ca="1" si="2"/>
        <v>–</v>
      </c>
      <c r="M14" s="34"/>
    </row>
    <row r="15" spans="1:13" ht="25.5" customHeight="1" x14ac:dyDescent="0.25">
      <c r="A15" s="49">
        <f t="shared" si="0"/>
        <v>10</v>
      </c>
      <c r="B15" s="35" t="s">
        <v>86</v>
      </c>
      <c r="C15" s="50" t="s">
        <v>19</v>
      </c>
      <c r="D15" s="35" t="s">
        <v>45</v>
      </c>
      <c r="E15" s="50" t="s">
        <v>41</v>
      </c>
      <c r="F15" s="51">
        <v>46209</v>
      </c>
      <c r="G15" s="51">
        <v>46218</v>
      </c>
      <c r="H15" s="52" t="s">
        <v>14</v>
      </c>
      <c r="I15" s="52" t="s">
        <v>34</v>
      </c>
      <c r="J15" s="53">
        <v>0</v>
      </c>
      <c r="K15" s="54">
        <f t="shared" si="1"/>
        <v>29</v>
      </c>
      <c r="L15" s="55">
        <f t="shared" ca="1" si="2"/>
        <v>-3</v>
      </c>
      <c r="M15" s="35" t="s">
        <v>87</v>
      </c>
    </row>
    <row r="16" spans="1:13" ht="25.5" customHeight="1" x14ac:dyDescent="0.25">
      <c r="A16" s="43">
        <f t="shared" si="0"/>
        <v>11</v>
      </c>
      <c r="B16" s="34" t="s">
        <v>88</v>
      </c>
      <c r="C16" s="44" t="s">
        <v>19</v>
      </c>
      <c r="D16" s="34" t="s">
        <v>44</v>
      </c>
      <c r="E16" s="44" t="s">
        <v>39</v>
      </c>
      <c r="F16" s="45">
        <v>46209</v>
      </c>
      <c r="G16" s="45">
        <v>46227</v>
      </c>
      <c r="H16" s="18" t="s">
        <v>16</v>
      </c>
      <c r="I16" s="18" t="s">
        <v>32</v>
      </c>
      <c r="J16" s="46">
        <v>0.6</v>
      </c>
      <c r="K16" s="47">
        <f t="shared" si="1"/>
        <v>30</v>
      </c>
      <c r="L16" s="48">
        <f t="shared" ca="1" si="2"/>
        <v>6</v>
      </c>
      <c r="M16" s="34" t="s">
        <v>89</v>
      </c>
    </row>
    <row r="17" spans="1:13" ht="25.5" customHeight="1" x14ac:dyDescent="0.25">
      <c r="A17" s="49">
        <f t="shared" si="0"/>
        <v>12</v>
      </c>
      <c r="B17" s="35" t="s">
        <v>90</v>
      </c>
      <c r="C17" s="50" t="s">
        <v>19</v>
      </c>
      <c r="D17" s="35" t="s">
        <v>40</v>
      </c>
      <c r="E17" s="50" t="s">
        <v>39</v>
      </c>
      <c r="F17" s="51">
        <v>46211</v>
      </c>
      <c r="G17" s="51">
        <v>46225</v>
      </c>
      <c r="H17" s="52" t="s">
        <v>22</v>
      </c>
      <c r="I17" s="52" t="s">
        <v>32</v>
      </c>
      <c r="J17" s="53">
        <v>0.2</v>
      </c>
      <c r="K17" s="54">
        <f t="shared" si="1"/>
        <v>30</v>
      </c>
      <c r="L17" s="55">
        <f t="shared" ca="1" si="2"/>
        <v>4</v>
      </c>
      <c r="M17" s="35" t="s">
        <v>91</v>
      </c>
    </row>
    <row r="18" spans="1:13" ht="25.5" customHeight="1" x14ac:dyDescent="0.25">
      <c r="A18" s="43">
        <f t="shared" si="0"/>
        <v>13</v>
      </c>
      <c r="B18" s="34" t="s">
        <v>92</v>
      </c>
      <c r="C18" s="44" t="s">
        <v>19</v>
      </c>
      <c r="D18" s="34" t="s">
        <v>44</v>
      </c>
      <c r="E18" s="44" t="s">
        <v>39</v>
      </c>
      <c r="F18" s="45">
        <v>46223</v>
      </c>
      <c r="G18" s="45">
        <v>46234</v>
      </c>
      <c r="H18" s="18" t="s">
        <v>18</v>
      </c>
      <c r="I18" s="18" t="s">
        <v>34</v>
      </c>
      <c r="J18" s="46">
        <v>0</v>
      </c>
      <c r="K18" s="47">
        <f t="shared" si="1"/>
        <v>31</v>
      </c>
      <c r="L18" s="48">
        <f t="shared" ca="1" si="2"/>
        <v>13</v>
      </c>
      <c r="M18" s="34" t="s">
        <v>93</v>
      </c>
    </row>
    <row r="19" spans="1:13" ht="25.5" customHeight="1" x14ac:dyDescent="0.25">
      <c r="A19" s="49">
        <f t="shared" si="0"/>
        <v>14</v>
      </c>
      <c r="B19" s="35" t="s">
        <v>94</v>
      </c>
      <c r="C19" s="50" t="s">
        <v>21</v>
      </c>
      <c r="D19" s="35" t="s">
        <v>45</v>
      </c>
      <c r="E19" s="50" t="s">
        <v>41</v>
      </c>
      <c r="F19" s="51">
        <v>46237</v>
      </c>
      <c r="G19" s="51">
        <v>46246</v>
      </c>
      <c r="H19" s="52" t="s">
        <v>14</v>
      </c>
      <c r="I19" s="52" t="s">
        <v>32</v>
      </c>
      <c r="J19" s="53">
        <v>0</v>
      </c>
      <c r="K19" s="54">
        <f t="shared" si="1"/>
        <v>33</v>
      </c>
      <c r="L19" s="55">
        <f t="shared" ca="1" si="2"/>
        <v>25</v>
      </c>
      <c r="M19" s="35"/>
    </row>
    <row r="20" spans="1:13" ht="25.5" customHeight="1" x14ac:dyDescent="0.25">
      <c r="A20" s="43">
        <f t="shared" si="0"/>
        <v>15</v>
      </c>
      <c r="B20" s="34" t="s">
        <v>95</v>
      </c>
      <c r="C20" s="44" t="s">
        <v>21</v>
      </c>
      <c r="D20" s="34" t="s">
        <v>35</v>
      </c>
      <c r="E20" s="44" t="s">
        <v>43</v>
      </c>
      <c r="F20" s="45">
        <v>46247</v>
      </c>
      <c r="G20" s="45">
        <v>46252</v>
      </c>
      <c r="H20" s="18" t="s">
        <v>14</v>
      </c>
      <c r="I20" s="18" t="s">
        <v>32</v>
      </c>
      <c r="J20" s="46">
        <v>0</v>
      </c>
      <c r="K20" s="47">
        <f t="shared" si="1"/>
        <v>34</v>
      </c>
      <c r="L20" s="48">
        <f t="shared" ca="1" si="2"/>
        <v>31</v>
      </c>
      <c r="M20" s="34"/>
    </row>
    <row r="21" spans="1:13" ht="25.5" customHeight="1" x14ac:dyDescent="0.25">
      <c r="A21" s="49">
        <f t="shared" si="0"/>
        <v>16</v>
      </c>
      <c r="B21" s="35" t="s">
        <v>96</v>
      </c>
      <c r="C21" s="50" t="s">
        <v>21</v>
      </c>
      <c r="D21" s="35" t="s">
        <v>44</v>
      </c>
      <c r="E21" s="50" t="s">
        <v>39</v>
      </c>
      <c r="F21" s="51">
        <v>46253</v>
      </c>
      <c r="G21" s="51">
        <v>46262</v>
      </c>
      <c r="H21" s="52" t="s">
        <v>14</v>
      </c>
      <c r="I21" s="52" t="s">
        <v>34</v>
      </c>
      <c r="J21" s="53">
        <v>0</v>
      </c>
      <c r="K21" s="54">
        <f t="shared" si="1"/>
        <v>35</v>
      </c>
      <c r="L21" s="55">
        <f t="shared" ca="1" si="2"/>
        <v>41</v>
      </c>
      <c r="M21" s="35"/>
    </row>
    <row r="22" spans="1:13" ht="25.5" customHeight="1" x14ac:dyDescent="0.25">
      <c r="A22" s="43">
        <f t="shared" si="0"/>
        <v>17</v>
      </c>
      <c r="B22" s="34" t="s">
        <v>97</v>
      </c>
      <c r="C22" s="44" t="s">
        <v>23</v>
      </c>
      <c r="D22" s="34" t="s">
        <v>42</v>
      </c>
      <c r="E22" s="44" t="s">
        <v>36</v>
      </c>
      <c r="F22" s="45">
        <v>46265</v>
      </c>
      <c r="G22" s="45">
        <v>46274</v>
      </c>
      <c r="H22" s="18" t="s">
        <v>14</v>
      </c>
      <c r="I22" s="18" t="s">
        <v>37</v>
      </c>
      <c r="J22" s="46">
        <v>0</v>
      </c>
      <c r="K22" s="47">
        <f t="shared" si="1"/>
        <v>37</v>
      </c>
      <c r="L22" s="48">
        <f t="shared" ca="1" si="2"/>
        <v>53</v>
      </c>
      <c r="M22" s="34"/>
    </row>
    <row r="23" spans="1:13" ht="25.5" customHeight="1" x14ac:dyDescent="0.25">
      <c r="A23" s="49">
        <f t="shared" si="0"/>
        <v>18</v>
      </c>
      <c r="B23" s="35" t="s">
        <v>98</v>
      </c>
      <c r="C23" s="50" t="s">
        <v>23</v>
      </c>
      <c r="D23" s="35" t="s">
        <v>33</v>
      </c>
      <c r="E23" s="50" t="s">
        <v>43</v>
      </c>
      <c r="F23" s="51">
        <v>46275</v>
      </c>
      <c r="G23" s="51">
        <v>46280</v>
      </c>
      <c r="H23" s="52" t="s">
        <v>14</v>
      </c>
      <c r="I23" s="52" t="s">
        <v>34</v>
      </c>
      <c r="J23" s="53">
        <v>0</v>
      </c>
      <c r="K23" s="54">
        <f t="shared" si="1"/>
        <v>38</v>
      </c>
      <c r="L23" s="55">
        <f t="shared" ca="1" si="2"/>
        <v>59</v>
      </c>
      <c r="M23" s="35"/>
    </row>
    <row r="24" spans="1:13" ht="25.5" customHeight="1" x14ac:dyDescent="0.25">
      <c r="A24" s="43">
        <f t="shared" si="0"/>
        <v>19</v>
      </c>
      <c r="B24" s="34" t="s">
        <v>99</v>
      </c>
      <c r="C24" s="44" t="s">
        <v>23</v>
      </c>
      <c r="D24" s="34" t="s">
        <v>38</v>
      </c>
      <c r="E24" s="44" t="s">
        <v>15</v>
      </c>
      <c r="F24" s="45">
        <v>46281</v>
      </c>
      <c r="G24" s="45">
        <v>46283</v>
      </c>
      <c r="H24" s="18" t="s">
        <v>14</v>
      </c>
      <c r="I24" s="18" t="s">
        <v>37</v>
      </c>
      <c r="J24" s="46">
        <v>0</v>
      </c>
      <c r="K24" s="47">
        <f t="shared" si="1"/>
        <v>38</v>
      </c>
      <c r="L24" s="48">
        <f t="shared" ca="1" si="2"/>
        <v>62</v>
      </c>
      <c r="M24" s="34" t="s">
        <v>100</v>
      </c>
    </row>
    <row r="25" spans="1:13" ht="25.5" customHeight="1" x14ac:dyDescent="0.25">
      <c r="A25" s="49" t="str">
        <f t="shared" si="0"/>
        <v/>
      </c>
      <c r="B25" s="35"/>
      <c r="C25" s="50"/>
      <c r="D25" s="35"/>
      <c r="E25" s="50"/>
      <c r="F25" s="51"/>
      <c r="G25" s="51"/>
      <c r="H25" s="50"/>
      <c r="I25" s="50"/>
      <c r="J25" s="53"/>
      <c r="K25" s="54" t="str">
        <f t="shared" si="1"/>
        <v/>
      </c>
      <c r="L25" s="55" t="str">
        <f t="shared" ca="1" si="2"/>
        <v/>
      </c>
      <c r="M25" s="35"/>
    </row>
    <row r="26" spans="1:13" ht="25.5" customHeight="1" x14ac:dyDescent="0.25">
      <c r="A26" s="43" t="str">
        <f t="shared" si="0"/>
        <v/>
      </c>
      <c r="B26" s="34"/>
      <c r="C26" s="44"/>
      <c r="D26" s="34"/>
      <c r="E26" s="44"/>
      <c r="F26" s="45"/>
      <c r="G26" s="45"/>
      <c r="H26" s="44"/>
      <c r="I26" s="44"/>
      <c r="J26" s="46"/>
      <c r="K26" s="47" t="str">
        <f t="shared" si="1"/>
        <v/>
      </c>
      <c r="L26" s="48" t="str">
        <f t="shared" ca="1" si="2"/>
        <v/>
      </c>
      <c r="M26" s="34"/>
    </row>
    <row r="27" spans="1:13" ht="25.5" customHeight="1" x14ac:dyDescent="0.25">
      <c r="A27" s="49" t="str">
        <f t="shared" si="0"/>
        <v/>
      </c>
      <c r="B27" s="35"/>
      <c r="C27" s="50"/>
      <c r="D27" s="35"/>
      <c r="E27" s="50"/>
      <c r="F27" s="51"/>
      <c r="G27" s="51"/>
      <c r="H27" s="50"/>
      <c r="I27" s="50"/>
      <c r="J27" s="53"/>
      <c r="K27" s="54" t="str">
        <f t="shared" si="1"/>
        <v/>
      </c>
      <c r="L27" s="55" t="str">
        <f t="shared" ca="1" si="2"/>
        <v/>
      </c>
      <c r="M27" s="35"/>
    </row>
    <row r="28" spans="1:13" ht="25.5" customHeight="1" x14ac:dyDescent="0.25">
      <c r="A28" s="43" t="str">
        <f t="shared" si="0"/>
        <v/>
      </c>
      <c r="B28" s="34"/>
      <c r="C28" s="44"/>
      <c r="D28" s="34"/>
      <c r="E28" s="44"/>
      <c r="F28" s="45"/>
      <c r="G28" s="45"/>
      <c r="H28" s="44"/>
      <c r="I28" s="44"/>
      <c r="J28" s="46"/>
      <c r="K28" s="47" t="str">
        <f t="shared" si="1"/>
        <v/>
      </c>
      <c r="L28" s="48" t="str">
        <f t="shared" ca="1" si="2"/>
        <v/>
      </c>
      <c r="M28" s="34"/>
    </row>
    <row r="29" spans="1:13" ht="25.5" customHeight="1" x14ac:dyDescent="0.25">
      <c r="A29" s="49" t="str">
        <f t="shared" si="0"/>
        <v/>
      </c>
      <c r="B29" s="35"/>
      <c r="C29" s="50"/>
      <c r="D29" s="35"/>
      <c r="E29" s="50"/>
      <c r="F29" s="51"/>
      <c r="G29" s="51"/>
      <c r="H29" s="50"/>
      <c r="I29" s="50"/>
      <c r="J29" s="53"/>
      <c r="K29" s="54" t="str">
        <f t="shared" si="1"/>
        <v/>
      </c>
      <c r="L29" s="55" t="str">
        <f t="shared" ca="1" si="2"/>
        <v/>
      </c>
      <c r="M29" s="35"/>
    </row>
    <row r="30" spans="1:13" ht="25.5" customHeight="1" x14ac:dyDescent="0.25">
      <c r="A30" s="43" t="str">
        <f t="shared" si="0"/>
        <v/>
      </c>
      <c r="B30" s="34"/>
      <c r="C30" s="44"/>
      <c r="D30" s="34"/>
      <c r="E30" s="44"/>
      <c r="F30" s="45"/>
      <c r="G30" s="45"/>
      <c r="H30" s="44"/>
      <c r="I30" s="44"/>
      <c r="J30" s="46"/>
      <c r="K30" s="47" t="str">
        <f t="shared" si="1"/>
        <v/>
      </c>
      <c r="L30" s="48" t="str">
        <f t="shared" ca="1" si="2"/>
        <v/>
      </c>
      <c r="M30" s="34"/>
    </row>
    <row r="31" spans="1:13" ht="25.5" customHeight="1" x14ac:dyDescent="0.25">
      <c r="A31" s="49" t="str">
        <f t="shared" si="0"/>
        <v/>
      </c>
      <c r="B31" s="35"/>
      <c r="C31" s="50"/>
      <c r="D31" s="35"/>
      <c r="E31" s="50"/>
      <c r="F31" s="51"/>
      <c r="G31" s="51"/>
      <c r="H31" s="50"/>
      <c r="I31" s="50"/>
      <c r="J31" s="53"/>
      <c r="K31" s="54" t="str">
        <f t="shared" si="1"/>
        <v/>
      </c>
      <c r="L31" s="55" t="str">
        <f t="shared" ca="1" si="2"/>
        <v/>
      </c>
      <c r="M31" s="35"/>
    </row>
    <row r="32" spans="1:13" ht="25.5" customHeight="1" x14ac:dyDescent="0.25">
      <c r="A32" s="43" t="str">
        <f t="shared" si="0"/>
        <v/>
      </c>
      <c r="B32" s="34"/>
      <c r="C32" s="44"/>
      <c r="D32" s="34"/>
      <c r="E32" s="44"/>
      <c r="F32" s="45"/>
      <c r="G32" s="45"/>
      <c r="H32" s="44"/>
      <c r="I32" s="44"/>
      <c r="J32" s="46"/>
      <c r="K32" s="47" t="str">
        <f t="shared" si="1"/>
        <v/>
      </c>
      <c r="L32" s="48" t="str">
        <f t="shared" ca="1" si="2"/>
        <v/>
      </c>
      <c r="M32" s="34"/>
    </row>
    <row r="33" spans="1:13" ht="25.5" customHeight="1" x14ac:dyDescent="0.25">
      <c r="A33" s="49" t="str">
        <f t="shared" si="0"/>
        <v/>
      </c>
      <c r="B33" s="35"/>
      <c r="C33" s="50"/>
      <c r="D33" s="35"/>
      <c r="E33" s="50"/>
      <c r="F33" s="51"/>
      <c r="G33" s="51"/>
      <c r="H33" s="50"/>
      <c r="I33" s="50"/>
      <c r="J33" s="53"/>
      <c r="K33" s="54" t="str">
        <f t="shared" si="1"/>
        <v/>
      </c>
      <c r="L33" s="55" t="str">
        <f t="shared" ca="1" si="2"/>
        <v/>
      </c>
      <c r="M33" s="35"/>
    </row>
    <row r="34" spans="1:13" ht="25.5" customHeight="1" x14ac:dyDescent="0.25">
      <c r="A34" s="43" t="str">
        <f t="shared" si="0"/>
        <v/>
      </c>
      <c r="B34" s="34"/>
      <c r="C34" s="44"/>
      <c r="D34" s="34"/>
      <c r="E34" s="44"/>
      <c r="F34" s="45"/>
      <c r="G34" s="45"/>
      <c r="H34" s="44"/>
      <c r="I34" s="44"/>
      <c r="J34" s="46"/>
      <c r="K34" s="47" t="str">
        <f t="shared" si="1"/>
        <v/>
      </c>
      <c r="L34" s="48" t="str">
        <f t="shared" ca="1" si="2"/>
        <v/>
      </c>
      <c r="M34" s="34"/>
    </row>
  </sheetData>
  <mergeCells count="4">
    <mergeCell ref="A1:M1"/>
    <mergeCell ref="A2:M2"/>
    <mergeCell ref="A3:C3"/>
    <mergeCell ref="D3:M3"/>
  </mergeCells>
  <conditionalFormatting sqref="B6:B34">
    <cfRule type="expression" dxfId="11" priority="14">
      <formula>$H6="Erledigt"</formula>
    </cfRule>
  </conditionalFormatting>
  <conditionalFormatting sqref="H6:H34">
    <cfRule type="cellIs" dxfId="10" priority="2" operator="equal">
      <formula>"Offen"</formula>
    </cfRule>
    <cfRule type="cellIs" dxfId="9" priority="3" operator="equal">
      <formula>"In Bearbeitung"</formula>
    </cfRule>
    <cfRule type="cellIs" dxfId="8" priority="4" operator="equal">
      <formula>"Wartet"</formula>
    </cfRule>
    <cfRule type="cellIs" dxfId="7" priority="5" operator="equal">
      <formula>"Erledigt"</formula>
    </cfRule>
    <cfRule type="cellIs" dxfId="6" priority="6" operator="equal">
      <formula>"Blockiert"</formula>
    </cfRule>
  </conditionalFormatting>
  <conditionalFormatting sqref="I6:I34">
    <cfRule type="cellIs" dxfId="5" priority="7" operator="equal">
      <formula>"Hoch"</formula>
    </cfRule>
    <cfRule type="cellIs" dxfId="4" priority="8" operator="equal">
      <formula>"Mittel"</formula>
    </cfRule>
    <cfRule type="cellIs" dxfId="3" priority="9" operator="equal">
      <formula>"Niedrig"</formula>
    </cfRule>
  </conditionalFormatting>
  <conditionalFormatting sqref="J6:J34">
    <cfRule type="dataBar" priority="10">
      <dataBar>
        <cfvo type="num" val="0"/>
        <cfvo type="num" val="1"/>
        <color rgb="FF2E8079"/>
      </dataBar>
      <extLst>
        <ext xmlns:x14="http://schemas.microsoft.com/office/spreadsheetml/2009/9/main" uri="{B025F937-C7B1-47D3-B67F-A62EFF666E3E}">
          <x14:id>{10CBEDDB-A576-46AD-B662-E58F22CBC2AA}</x14:id>
        </ext>
      </extLst>
    </cfRule>
  </conditionalFormatting>
  <conditionalFormatting sqref="L6:L34">
    <cfRule type="expression" dxfId="2" priority="11">
      <formula>AND($G6&lt;&gt;"",$H6&lt;&gt;"Erledigt",N($L6)&lt;0)</formula>
    </cfRule>
    <cfRule type="expression" dxfId="1" priority="12">
      <formula>AND($G6&lt;&gt;"",$H6&lt;&gt;"Erledigt",N($L6)&gt;=0,N($L6)&lt;=3)</formula>
    </cfRule>
    <cfRule type="expression" dxfId="0" priority="13">
      <formula>AND($G6&lt;&gt;"",$H6&lt;&gt;"Erledigt",N($L6)&gt;3)</formula>
    </cfRule>
  </conditionalFormatting>
  <dataValidations count="1">
    <dataValidation type="decimal" allowBlank="1" showErrorMessage="1" errorTitle="Ungültiger Fortschritt" error="Wert zwischen 0 % und 100 % eingeben." sqref="J6:J34" xr:uid="{00000000-0002-0000-0200-000005000000}">
      <formula1>0</formula1>
      <formula2>1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CBEDDB-A576-46AD-B662-E58F22CBC2AA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8079"/>
            </x14:dataBar>
          </x14:cfRule>
          <xm:sqref>J6:J34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errorTitle="Ungültige Eingabe" error="Bitte einen Wert aus der Liste wählen." prompt="Aus der Liste wählen" xr:uid="{00000000-0002-0000-0200-000000000000}">
          <x14:formula1>
            <xm:f>Einstellungen!$B$6:$B$10</xm:f>
          </x14:formula1>
          <x14:formula2>
            <xm:f>0</xm:f>
          </x14:formula2>
          <xm:sqref>C6:C34</xm:sqref>
        </x14:dataValidation>
        <x14:dataValidation type="list" allowBlank="1" showErrorMessage="1" errorTitle="Ungültige Eingabe" error="Bitte einen Wert aus der Liste wählen." prompt="Aus der Liste wählen" xr:uid="{00000000-0002-0000-0200-000001000000}">
          <x14:formula1>
            <xm:f>Einstellungen!$F$6:$F$12</xm:f>
          </x14:formula1>
          <x14:formula2>
            <xm:f>0</xm:f>
          </x14:formula2>
          <xm:sqref>D6:D34</xm:sqref>
        </x14:dataValidation>
        <x14:dataValidation type="list" allowBlank="1" showErrorMessage="1" errorTitle="Ungültige Eingabe" error="Bitte einen Wert aus der Liste wählen." prompt="Aus der Liste wählen" xr:uid="{00000000-0002-0000-0200-000002000000}">
          <x14:formula1>
            <xm:f>Einstellungen!$G$6:$G$10</xm:f>
          </x14:formula1>
          <x14:formula2>
            <xm:f>0</xm:f>
          </x14:formula2>
          <xm:sqref>E6:E34</xm:sqref>
        </x14:dataValidation>
        <x14:dataValidation type="list" allowBlank="1" showErrorMessage="1" errorTitle="Ungültige Eingabe" error="Bitte einen Wert aus der Liste wählen." prompt="Aus der Liste wählen" xr:uid="{00000000-0002-0000-0200-000003000000}">
          <x14:formula1>
            <xm:f>Einstellungen!$C$6:$C$10</xm:f>
          </x14:formula1>
          <x14:formula2>
            <xm:f>0</xm:f>
          </x14:formula2>
          <xm:sqref>H6:H34</xm:sqref>
        </x14:dataValidation>
        <x14:dataValidation type="list" allowBlank="1" showErrorMessage="1" errorTitle="Ungültige Eingabe" error="Bitte einen Wert aus der Liste wählen." prompt="Aus der Liste wählen" xr:uid="{00000000-0002-0000-0200-000004000000}">
          <x14:formula1>
            <xm:f>Einstellungen!$D$6:$D$8</xm:f>
          </x14:formula1>
          <x14:formula2>
            <xm:f>0</xm:f>
          </x14:formula2>
          <xm:sqref>I6:I34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</vt:lpstr>
      <vt:lpstr>Einstellungen</vt:lpstr>
      <vt:lpstr>Workflow-Tracker</vt:lpstr>
      <vt:lpstr>'Workflow-Tracker'!Drucktitel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2026-07-18T05:54:26Z</dcterms:created>
  <dcterms:modified xsi:type="dcterms:W3CDTF">2026-07-18T08:09:17Z</dcterms:modified>
  <dc:language>en-US</dc:language>
</cp:coreProperties>
</file>