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Aleman\Generador\"/>
    </mc:Choice>
  </mc:AlternateContent>
  <xr:revisionPtr revIDLastSave="0" documentId="13_ncr:1_{EB328DA9-3D4F-4E22-BE02-B285D423E314}" xr6:coauthVersionLast="47" xr6:coauthVersionMax="47" xr10:uidLastSave="{00000000-0000-0000-0000-000000000000}"/>
  <bookViews>
    <workbookView xWindow="690" yWindow="690" windowWidth="25500" windowHeight="13500" tabRatio="500" xr2:uid="{00000000-000D-0000-FFFF-FFFF00000000}"/>
  </bookViews>
  <sheets>
    <sheet name="Cockpit" sheetId="1" r:id="rId1"/>
    <sheet name="Workflow" sheetId="2" r:id="rId2"/>
    <sheet name="Stammdaten" sheetId="3" r:id="rId3"/>
  </sheets>
  <definedNames>
    <definedName name="_xlnm._FilterDatabase" localSheetId="1" hidden="1">Workflow!$A$4:$U$44</definedName>
    <definedName name="_xlnm.Print_Area" localSheetId="0">Cockpit!$B$1:$P$48</definedName>
    <definedName name="_xlnm.Print_Area" localSheetId="2">Stammdaten!$B$1:$K$28</definedName>
    <definedName name="_xlnm.Print_Area" localSheetId="1">Workflow!$A$1:$U$45</definedName>
    <definedName name="_xlnm.Print_Titles" localSheetId="1">Workflow!$4:$4</definedName>
    <definedName name="Schwelle_Engpass">Stammdaten!$C$9</definedName>
    <definedName name="Std_pro_Tag">Stammdaten!$C$8</definedName>
    <definedName name="Ziel_DLZ">Stammdaten!$C$10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45" i="2" l="1"/>
  <c r="K45" i="2"/>
  <c r="I45" i="2"/>
  <c r="T44" i="2"/>
  <c r="O44" i="2"/>
  <c r="N44" i="2"/>
  <c r="M44" i="2"/>
  <c r="A44" i="2"/>
  <c r="T43" i="2"/>
  <c r="O43" i="2"/>
  <c r="N43" i="2"/>
  <c r="M43" i="2"/>
  <c r="A43" i="2"/>
  <c r="T42" i="2"/>
  <c r="O42" i="2"/>
  <c r="N42" i="2"/>
  <c r="M42" i="2"/>
  <c r="A42" i="2"/>
  <c r="T41" i="2"/>
  <c r="O41" i="2"/>
  <c r="N41" i="2"/>
  <c r="M41" i="2"/>
  <c r="A41" i="2"/>
  <c r="T40" i="2"/>
  <c r="O40" i="2"/>
  <c r="N40" i="2"/>
  <c r="M40" i="2"/>
  <c r="A40" i="2"/>
  <c r="T39" i="2"/>
  <c r="O39" i="2"/>
  <c r="N39" i="2"/>
  <c r="M39" i="2"/>
  <c r="A39" i="2"/>
  <c r="T38" i="2"/>
  <c r="O38" i="2"/>
  <c r="N38" i="2"/>
  <c r="M38" i="2"/>
  <c r="A38" i="2"/>
  <c r="T37" i="2"/>
  <c r="O37" i="2"/>
  <c r="N37" i="2"/>
  <c r="M37" i="2"/>
  <c r="A37" i="2"/>
  <c r="T36" i="2"/>
  <c r="O36" i="2"/>
  <c r="N36" i="2"/>
  <c r="M36" i="2"/>
  <c r="A36" i="2"/>
  <c r="T35" i="2"/>
  <c r="O35" i="2"/>
  <c r="N35" i="2"/>
  <c r="M35" i="2"/>
  <c r="A35" i="2"/>
  <c r="T34" i="2"/>
  <c r="O34" i="2"/>
  <c r="N34" i="2"/>
  <c r="M34" i="2"/>
  <c r="A34" i="2"/>
  <c r="T33" i="2"/>
  <c r="O33" i="2"/>
  <c r="N33" i="2"/>
  <c r="M33" i="2"/>
  <c r="A33" i="2"/>
  <c r="T32" i="2"/>
  <c r="O32" i="2"/>
  <c r="N32" i="2"/>
  <c r="M32" i="2"/>
  <c r="A32" i="2"/>
  <c r="T31" i="2"/>
  <c r="O31" i="2"/>
  <c r="N31" i="2"/>
  <c r="M31" i="2"/>
  <c r="A31" i="2"/>
  <c r="T30" i="2"/>
  <c r="O30" i="2"/>
  <c r="N30" i="2"/>
  <c r="M30" i="2"/>
  <c r="A30" i="2"/>
  <c r="T29" i="2"/>
  <c r="O29" i="2"/>
  <c r="N29" i="2"/>
  <c r="M29" i="2"/>
  <c r="A29" i="2"/>
  <c r="T28" i="2"/>
  <c r="O28" i="2"/>
  <c r="N28" i="2"/>
  <c r="M28" i="2"/>
  <c r="A28" i="2"/>
  <c r="T27" i="2"/>
  <c r="O27" i="2"/>
  <c r="N27" i="2"/>
  <c r="M27" i="2"/>
  <c r="A27" i="2"/>
  <c r="M26" i="2"/>
  <c r="T26" i="2" s="1"/>
  <c r="A26" i="2"/>
  <c r="M25" i="2"/>
  <c r="T25" i="2" s="1"/>
  <c r="A25" i="2"/>
  <c r="M24" i="2"/>
  <c r="T24" i="2" s="1"/>
  <c r="A24" i="2"/>
  <c r="M23" i="2"/>
  <c r="T23" i="2" s="1"/>
  <c r="A23" i="2"/>
  <c r="M22" i="2"/>
  <c r="T22" i="2" s="1"/>
  <c r="A22" i="2"/>
  <c r="M21" i="2"/>
  <c r="T21" i="2" s="1"/>
  <c r="A21" i="2"/>
  <c r="M20" i="2"/>
  <c r="T20" i="2" s="1"/>
  <c r="A20" i="2"/>
  <c r="M19" i="2"/>
  <c r="Y7" i="1" s="1"/>
  <c r="A19" i="2"/>
  <c r="M18" i="2"/>
  <c r="T18" i="2" s="1"/>
  <c r="A18" i="2"/>
  <c r="M17" i="2"/>
  <c r="T17" i="2" s="1"/>
  <c r="A17" i="2"/>
  <c r="M16" i="2"/>
  <c r="T16" i="2" s="1"/>
  <c r="A16" i="2"/>
  <c r="M15" i="2"/>
  <c r="T15" i="2" s="1"/>
  <c r="A15" i="2"/>
  <c r="M14" i="2"/>
  <c r="T14" i="2" s="1"/>
  <c r="A14" i="2"/>
  <c r="M13" i="2"/>
  <c r="T13" i="2" s="1"/>
  <c r="A13" i="2"/>
  <c r="M12" i="2"/>
  <c r="T12" i="2" s="1"/>
  <c r="A12" i="2"/>
  <c r="M11" i="2"/>
  <c r="T11" i="2" s="1"/>
  <c r="A11" i="2"/>
  <c r="M10" i="2"/>
  <c r="Y5" i="1" s="1"/>
  <c r="A10" i="2"/>
  <c r="M9" i="2"/>
  <c r="T9" i="2" s="1"/>
  <c r="A9" i="2"/>
  <c r="M8" i="2"/>
  <c r="T8" i="2" s="1"/>
  <c r="A8" i="2"/>
  <c r="M7" i="2"/>
  <c r="T7" i="2" s="1"/>
  <c r="A7" i="2"/>
  <c r="M6" i="2"/>
  <c r="T6" i="2" s="1"/>
  <c r="A6" i="2"/>
  <c r="N5" i="2"/>
  <c r="O5" i="2" s="1"/>
  <c r="M5" i="2"/>
  <c r="S45" i="2" s="1"/>
  <c r="C8" i="1" s="1"/>
  <c r="A5" i="2"/>
  <c r="J15" i="1"/>
  <c r="F15" i="1"/>
  <c r="J12" i="1"/>
  <c r="F12" i="1"/>
  <c r="B12" i="1"/>
  <c r="Y10" i="1"/>
  <c r="C9" i="1"/>
  <c r="AB8" i="1"/>
  <c r="Y8" i="1"/>
  <c r="AB7" i="1"/>
  <c r="C7" i="1"/>
  <c r="AB6" i="1"/>
  <c r="Y6" i="1"/>
  <c r="C6" i="1"/>
  <c r="AB5" i="1"/>
  <c r="C5" i="1"/>
  <c r="AB4" i="1"/>
  <c r="N6" i="2" l="1"/>
  <c r="O6" i="2" s="1"/>
  <c r="N7" i="2" s="1"/>
  <c r="O7" i="2" s="1"/>
  <c r="N8" i="2" s="1"/>
  <c r="O8" i="2" s="1"/>
  <c r="N9" i="2" s="1"/>
  <c r="O9" i="2" s="1"/>
  <c r="N10" i="2" s="1"/>
  <c r="O10" i="2" s="1"/>
  <c r="N11" i="2" s="1"/>
  <c r="O11" i="2" s="1"/>
  <c r="N12" i="2" s="1"/>
  <c r="O12" i="2" s="1"/>
  <c r="N13" i="2" s="1"/>
  <c r="O13" i="2" s="1"/>
  <c r="N14" i="2" s="1"/>
  <c r="O14" i="2" s="1"/>
  <c r="N15" i="2" s="1"/>
  <c r="O15" i="2" s="1"/>
  <c r="N16" i="2" s="1"/>
  <c r="O16" i="2" s="1"/>
  <c r="N17" i="2" s="1"/>
  <c r="O17" i="2" s="1"/>
  <c r="N18" i="2" s="1"/>
  <c r="O18" i="2" s="1"/>
  <c r="N19" i="2" s="1"/>
  <c r="O19" i="2" s="1"/>
  <c r="N20" i="2" s="1"/>
  <c r="O20" i="2" s="1"/>
  <c r="N21" i="2" s="1"/>
  <c r="O21" i="2" s="1"/>
  <c r="N22" i="2" s="1"/>
  <c r="O22" i="2" s="1"/>
  <c r="N23" i="2" s="1"/>
  <c r="O23" i="2" s="1"/>
  <c r="N24" i="2" s="1"/>
  <c r="O24" i="2" s="1"/>
  <c r="N25" i="2" s="1"/>
  <c r="O25" i="2" s="1"/>
  <c r="N26" i="2" s="1"/>
  <c r="O26" i="2" s="1"/>
  <c r="T10" i="2"/>
  <c r="Y9" i="1"/>
  <c r="T19" i="2"/>
  <c r="Y4" i="1"/>
  <c r="M45" i="2"/>
  <c r="T5" i="2"/>
  <c r="T45" i="2" l="1"/>
  <c r="N15" i="1"/>
  <c r="N12" i="1"/>
  <c r="B15" i="1"/>
  <c r="O45" i="2"/>
</calcChain>
</file>

<file path=xl/sharedStrings.xml><?xml version="1.0" encoding="utf-8"?>
<sst xmlns="http://schemas.openxmlformats.org/spreadsheetml/2006/main" count="394" uniqueCount="194">
  <si>
    <t>Prozess-Cockpit  ·  Workflow-Vorlage 2026</t>
  </si>
  <si>
    <t>Automatische Auswertung des Blattes «Workflow»  ·  alle Kennzahlen aktualisieren sich selbst</t>
  </si>
  <si>
    <t>Zeitaufwand je Abteilung</t>
  </si>
  <si>
    <t>Statusverteilung</t>
  </si>
  <si>
    <t>Prozessinformationen</t>
  </si>
  <si>
    <t>Lesehilfe</t>
  </si>
  <si>
    <t>Vertrieb</t>
  </si>
  <si>
    <t>Offen</t>
  </si>
  <si>
    <t>Prozess</t>
  </si>
  <si>
    <t>•  Durchlaufzeit = Bearbeitungszeit + Liegezeit je Schritt.</t>
  </si>
  <si>
    <t>Einkauf</t>
  </si>
  <si>
    <t>In Bearbeitung</t>
  </si>
  <si>
    <t>Prozessverantwortung</t>
  </si>
  <si>
    <t>•  Der Zeitstrahl zeigt, wann ein Schritt im Prozess beginnt und wie lange er dauert.</t>
  </si>
  <si>
    <t>Produktion</t>
  </si>
  <si>
    <t>Wartet auf Freigabe</t>
  </si>
  <si>
    <t>Version / Stand</t>
  </si>
  <si>
    <t>•  Engpässe sind Schritte, deren Durchlaufzeit über dem Schwellwert der Stammdaten liegt.</t>
  </si>
  <si>
    <t>Qualitätssicherung</t>
  </si>
  <si>
    <t>Blockiert</t>
  </si>
  <si>
    <t>Gesamtfortschritt</t>
  </si>
  <si>
    <t>•  Der Wertschöpfungsanteil misst, wie viel der Gesamtzeit auf wertschöpfende Schritte entfällt.</t>
  </si>
  <si>
    <t>Buchhaltung</t>
  </si>
  <si>
    <t>Abgeschlossen</t>
  </si>
  <si>
    <t>Zielwert Durchlaufzeit</t>
  </si>
  <si>
    <t>•  Alle Beispieldaten sind frei erfunden und können vollständig überschrieben werden.</t>
  </si>
  <si>
    <t>IT</t>
  </si>
  <si>
    <t>Geschäftsleitung</t>
  </si>
  <si>
    <t>PROZESSSCHRITTE</t>
  </si>
  <si>
    <t>BEARBEITUNGSZEIT</t>
  </si>
  <si>
    <t>LIEGEZEIT</t>
  </si>
  <si>
    <t>DURCHLAUFZEIT GESAMT</t>
  </si>
  <si>
    <t>DURCHLAUFZEIT IN AT</t>
  </si>
  <si>
    <t>WERTSCHÖPFUNGSANTEIL</t>
  </si>
  <si>
    <t>AUTOMATISIERUNGSGRAD</t>
  </si>
  <si>
    <t>ENGPÄSSE</t>
  </si>
  <si>
    <t>Workflow – Prozessablauf</t>
  </si>
  <si>
    <t>Ein Schritt je Zeile  ·  Reihenfolge über die Spalte «Vorgänger»  ·  graue Spalten werden automatisch berechnet</t>
  </si>
  <si>
    <t>Nr.</t>
  </si>
  <si>
    <t>Prozessschritt</t>
  </si>
  <si>
    <t>Prozessphase</t>
  </si>
  <si>
    <t>Typ</t>
  </si>
  <si>
    <t>Verantwortliche
Rolle</t>
  </si>
  <si>
    <t>Abteilung</t>
  </si>
  <si>
    <t>Input / Auslöser</t>
  </si>
  <si>
    <t>Ergebnis / Output</t>
  </si>
  <si>
    <t>System / Tool</t>
  </si>
  <si>
    <t>Vor-
gänger</t>
  </si>
  <si>
    <t>Bearbei-
tungszeit</t>
  </si>
  <si>
    <t>Liege-
zeit</t>
  </si>
  <si>
    <t>Durchlauf-
zeit</t>
  </si>
  <si>
    <t>Start
(kum.)</t>
  </si>
  <si>
    <t>Ende
(kum.)</t>
  </si>
  <si>
    <t>Wert-
schöpfend</t>
  </si>
  <si>
    <t>Automati-
sierung</t>
  </si>
  <si>
    <t>Status</t>
  </si>
  <si>
    <t>Fort-
schritt</t>
  </si>
  <si>
    <t>Engpass</t>
  </si>
  <si>
    <t>Bemerkung</t>
  </si>
  <si>
    <t>Vorgang erfassen</t>
  </si>
  <si>
    <t>Initiierung</t>
  </si>
  <si>
    <t>Aufgabe</t>
  </si>
  <si>
    <t>Sachbearbeiter/in</t>
  </si>
  <si>
    <t>Eingehende Anfrage</t>
  </si>
  <si>
    <t>Erfasster Vorgang</t>
  </si>
  <si>
    <t>CRM-System</t>
  </si>
  <si>
    <t>Ja</t>
  </si>
  <si>
    <t>Teilautomatisiert</t>
  </si>
  <si>
    <t>Eingang über Formular oder E-Mail</t>
  </si>
  <si>
    <t>Unterlagen auf Vollständigkeit prüfen</t>
  </si>
  <si>
    <t>Prüfung</t>
  </si>
  <si>
    <t>Geprüfte Unterlagen</t>
  </si>
  <si>
    <t>Dokumentenablage</t>
  </si>
  <si>
    <t>Nein</t>
  </si>
  <si>
    <t>Manuell</t>
  </si>
  <si>
    <t>Checkliste im Anhang</t>
  </si>
  <si>
    <t>Rückfrage stellen und klären</t>
  </si>
  <si>
    <t>Offene Punkte</t>
  </si>
  <si>
    <t>Geklärte Anforderung</t>
  </si>
  <si>
    <t>E-Mail</t>
  </si>
  <si>
    <t>Liegezeit = Wartezeit auf Rückmeldung</t>
  </si>
  <si>
    <t>Anforderungen dokumentieren</t>
  </si>
  <si>
    <t>Anforderungsprofil</t>
  </si>
  <si>
    <t>Machbarkeit bewerten</t>
  </si>
  <si>
    <t>Prüfung &amp; Freigabe</t>
  </si>
  <si>
    <t>Fachprüfer/in</t>
  </si>
  <si>
    <t>Bewertungsvermerk</t>
  </si>
  <si>
    <t>ERP-System</t>
  </si>
  <si>
    <t>Vier-Augen-Prinzip</t>
  </si>
  <si>
    <t>Aufwand kalkulieren</t>
  </si>
  <si>
    <t>Kalkulation</t>
  </si>
  <si>
    <t>Kalkulationstool</t>
  </si>
  <si>
    <t>Freigabe durch Teamleitung</t>
  </si>
  <si>
    <t>Entscheidung</t>
  </si>
  <si>
    <t>Teamleitung</t>
  </si>
  <si>
    <t>Freigabeentscheidung</t>
  </si>
  <si>
    <t>Workflow-Tool</t>
  </si>
  <si>
    <t>Engpass: lange Wartezeit auf Entscheid</t>
  </si>
  <si>
    <t>Freigabe erteilt</t>
  </si>
  <si>
    <t>Meilenstein</t>
  </si>
  <si>
    <t>Abteilungsleitung</t>
  </si>
  <si>
    <t>Freigegebener Vorgang</t>
  </si>
  <si>
    <t>Automatisiert</t>
  </si>
  <si>
    <t>Quality Gate 1</t>
  </si>
  <si>
    <t>Vorgang im System anlegen</t>
  </si>
  <si>
    <t>Bearbeitung</t>
  </si>
  <si>
    <t>Datensatz im ERP</t>
  </si>
  <si>
    <t>Ressourcen und Termine planen</t>
  </si>
  <si>
    <t>Ressourcenplan</t>
  </si>
  <si>
    <t>Planungstool</t>
  </si>
  <si>
    <t>Material bzw. Vorleistung beschaffen</t>
  </si>
  <si>
    <t>Bestellbestätigung</t>
  </si>
  <si>
    <t>Lieferzeit dominiert die Durchlaufzeit</t>
  </si>
  <si>
    <t>Eingang prüfen und buchen</t>
  </si>
  <si>
    <t>Lieferung</t>
  </si>
  <si>
    <t>Bestandsbuchung</t>
  </si>
  <si>
    <t>Leistung erbringen</t>
  </si>
  <si>
    <t>Erbrachte Leistung</t>
  </si>
  <si>
    <t>Betriebsdatenerfassung</t>
  </si>
  <si>
    <t>Kernwertschöpfung</t>
  </si>
  <si>
    <t>Zwischenstand dokumentieren</t>
  </si>
  <si>
    <t>Statusvermerk</t>
  </si>
  <si>
    <t>Qualitätsprüfung durchführen</t>
  </si>
  <si>
    <t>Prüfprotokoll</t>
  </si>
  <si>
    <t>Prüfsoftware</t>
  </si>
  <si>
    <t>Prüfmittel derzeit nicht verfügbar</t>
  </si>
  <si>
    <t>Abweichungen bewerten</t>
  </si>
  <si>
    <t>Entscheid Nacharbeit</t>
  </si>
  <si>
    <t>Nacharbeit durchführen</t>
  </si>
  <si>
    <t>Korrigierte Leistung</t>
  </si>
  <si>
    <t>Nur bei Abweichung erforderlich</t>
  </si>
  <si>
    <t>Qualität freigeben</t>
  </si>
  <si>
    <t>Qualitätsfreigabe</t>
  </si>
  <si>
    <t>Quality Gate 2</t>
  </si>
  <si>
    <t>Übergabe an Empfänger</t>
  </si>
  <si>
    <t>Abschluss</t>
  </si>
  <si>
    <t>Übergabeprotokoll</t>
  </si>
  <si>
    <t>Abrechnung erstellen</t>
  </si>
  <si>
    <t>Rechnung</t>
  </si>
  <si>
    <t>Buchhaltungssoftware</t>
  </si>
  <si>
    <t>Vorgang archivieren</t>
  </si>
  <si>
    <t>Systembetreuung</t>
  </si>
  <si>
    <t>Archivierter Vorgang</t>
  </si>
  <si>
    <t>Dokumentenarchiv</t>
  </si>
  <si>
    <t>Aufbewahrungsfrist beachten</t>
  </si>
  <si>
    <t>Prozess abgeschlossen</t>
  </si>
  <si>
    <t>Abgeschlossener Vorgang</t>
  </si>
  <si>
    <t>Ende des Standardablaufs</t>
  </si>
  <si>
    <t>Summe / Gesamtprozess</t>
  </si>
  <si>
    <t>Schritte:</t>
  </si>
  <si>
    <t>Stammdaten, Parameter &amp; Anleitung</t>
  </si>
  <si>
    <t>Zentrale Auswahllisten und Steuergrößen der Workflow-Vorlage  ·  Version 2026</t>
  </si>
  <si>
    <t>Steuergrößen</t>
  </si>
  <si>
    <t>Schritttyp</t>
  </si>
  <si>
    <t>Verantwortliche Rolle</t>
  </si>
  <si>
    <t>Abteilung / Bereich</t>
  </si>
  <si>
    <t>Automatisierung</t>
  </si>
  <si>
    <t>Wertschöpfend</t>
  </si>
  <si>
    <t>Prozessname</t>
  </si>
  <si>
    <t>Standardprozess – Vorgangsbearbeitung</t>
  </si>
  <si>
    <t>Frei benennbar</t>
  </si>
  <si>
    <t>Prozessverantwortliche/r</t>
  </si>
  <si>
    <t>M. Berger</t>
  </si>
  <si>
    <t>Process Owner</t>
  </si>
  <si>
    <t>2.0 – 2026</t>
  </si>
  <si>
    <t>Freitext</t>
  </si>
  <si>
    <t>Arbeitsstunden pro Tag</t>
  </si>
  <si>
    <t>für Umrechnung h → Arbeitstage</t>
  </si>
  <si>
    <t>Schwellwert Engpass (h)</t>
  </si>
  <si>
    <t>ab dieser Durchlaufzeit = Engpass</t>
  </si>
  <si>
    <t>Wartezeit</t>
  </si>
  <si>
    <t>Geschäftsführung</t>
  </si>
  <si>
    <t>Zielwert Durchlaufzeit (h)</t>
  </si>
  <si>
    <t>Zielvorgabe für den Gesamtprozess</t>
  </si>
  <si>
    <t>So arbeiten Sie mit der Vorlage</t>
  </si>
  <si>
    <t>1. Steuergrößen setzen</t>
  </si>
  <si>
    <t>Oben Prozessname, Verantwortung, Arbeitsstunden pro Tag und den Schwellwert für Engpässe hinterlegen.</t>
  </si>
  <si>
    <t>2. Auswahllisten anpassen</t>
  </si>
  <si>
    <t>Phasen, Rollen, Abteilungen, Status und Automatisierungsgrad an die eigene Organisation anpassen – die Dropdowns im Blatt «Workflow» folgen automatisch.</t>
  </si>
  <si>
    <t>3. Prozessschritte erfassen</t>
  </si>
  <si>
    <t>Im Blatt «Workflow» je Zeile einen Schritt eintragen: Bezeichnung, Phase, Typ, Rolle, Abteilung, Input und Ergebnis.</t>
  </si>
  <si>
    <t>4. Reihenfolge steuern</t>
  </si>
  <si>
    <t>In der Spalte «Vorgänger» die Nummer des vorangehenden Schrittes eintragen. Start- und Endzeitpunkt werden daraus berechnet; ohne Eintrag startet der Schritt bei Stunde 0 (Parallelzweig).</t>
  </si>
  <si>
    <t>5. Zeiten pflegen</t>
  </si>
  <si>
    <t>Bearbeitungszeit = aktive Arbeit, Liegezeit = Warten, Transport, Freigabeschleifen. Die Durchlaufzeit ergibt sich automatisch.</t>
  </si>
  <si>
    <t>6. Auswerten</t>
  </si>
  <si>
    <t>Das Cockpit verdichtet alle Zeilen zu Kennzahlen, Zeitstrahl und Auswertungen – ohne weiteres Zutun.</t>
  </si>
  <si>
    <t>Legende</t>
  </si>
  <si>
    <t>Eingabefeld – hier tragen Sie Werte ein</t>
  </si>
  <si>
    <t>Berechnetes Feld – Formel, bitte nicht überschreiben</t>
  </si>
  <si>
    <t>Status abgeschlossen / im Plan</t>
  </si>
  <si>
    <t>Status in Arbeit oder wartend</t>
  </si>
  <si>
    <t>Blockiert bzw. Engpass (Durchlaufzeit über Schwellwert)</t>
  </si>
  <si>
    <t>Hinweis: Alle Angaben in dieser Vorlage sind frei erfundene Beispieldaten und dienen ausschließlich der Veranschaulichung.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</si>
</sst>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&quot; h&quot;"/>
    <numFmt numFmtId="165" formatCode="0\ %"/>
    <numFmt numFmtId="166" formatCode="0.0&quot; AT&quot;"/>
    <numFmt numFmtId="167" formatCode="0.0&quot; h&quot;;\-0.0&quot; h&quot;;&quot;&quot;"/>
  </numFmts>
  <fonts count="19" x14ac:knownFonts="1">
    <font>
      <sz val="11"/>
      <color theme="1"/>
      <name val="Calibri"/>
      <family val="2"/>
      <charset val="1"/>
    </font>
    <font>
      <b/>
      <sz val="16"/>
      <color rgb="FFFFFFFF"/>
      <name val="Calibri"/>
      <charset val="1"/>
    </font>
    <font>
      <sz val="9.5"/>
      <color rgb="FFFFFFFF"/>
      <name val="Calibri"/>
      <charset val="1"/>
    </font>
    <font>
      <b/>
      <sz val="10"/>
      <color rgb="FF45607A"/>
      <name val="Calibri"/>
      <charset val="1"/>
    </font>
    <font>
      <b/>
      <sz val="11"/>
      <color rgb="FFFFFFFF"/>
      <name val="Calibri"/>
      <charset val="1"/>
    </font>
    <font>
      <sz val="10"/>
      <color rgb="FF2B2B2E"/>
      <name val="Calibri"/>
      <charset val="1"/>
    </font>
    <font>
      <b/>
      <sz val="10.5"/>
      <color rgb="FF2B2B2E"/>
      <name val="Calibri"/>
      <charset val="1"/>
    </font>
    <font>
      <sz val="10.5"/>
      <color rgb="FF45607A"/>
      <name val="Calibri"/>
      <charset val="1"/>
    </font>
    <font>
      <sz val="9.5"/>
      <color rgb="FF6E6E73"/>
      <name val="Calibri"/>
      <charset val="1"/>
    </font>
    <font>
      <b/>
      <sz val="10.5"/>
      <color rgb="FFA8325E"/>
      <name val="Calibri"/>
      <charset val="1"/>
    </font>
    <font>
      <b/>
      <sz val="8.5"/>
      <color rgb="FF6E6E73"/>
      <name val="Calibri"/>
      <charset val="1"/>
    </font>
    <font>
      <b/>
      <sz val="17"/>
      <color rgb="FF2B2B2E"/>
      <name val="Calibri"/>
      <charset val="1"/>
    </font>
    <font>
      <b/>
      <sz val="10"/>
      <color rgb="FFFFFFFF"/>
      <name val="Calibri"/>
      <charset val="1"/>
    </font>
    <font>
      <b/>
      <sz val="10"/>
      <color rgb="FF2B2B2E"/>
      <name val="Calibri"/>
      <charset val="1"/>
    </font>
    <font>
      <b/>
      <sz val="10.5"/>
      <color rgb="FFFFFFFF"/>
      <name val="Calibri"/>
      <charset val="1"/>
    </font>
    <font>
      <sz val="10.5"/>
      <color rgb="FFA8325E"/>
      <name val="Calibri"/>
      <charset val="1"/>
    </font>
    <font>
      <sz val="9"/>
      <color rgb="FF6E6E73"/>
      <name val="Calibri"/>
      <charset val="1"/>
    </font>
    <font>
      <sz val="10.5"/>
      <color rgb="FF2B2B2E"/>
      <name val="Calibri"/>
      <charset val="1"/>
    </font>
    <font>
      <i/>
      <sz val="9"/>
      <color rgb="FF6E6E73"/>
      <name val="Calibri"/>
      <charset val="1"/>
    </font>
  </fonts>
  <fills count="15">
    <fill>
      <patternFill patternType="none"/>
    </fill>
    <fill>
      <patternFill patternType="gray125"/>
    </fill>
    <fill>
      <patternFill patternType="solid">
        <fgColor rgb="FF2B2B2E"/>
        <bgColor rgb="FF43434A"/>
      </patternFill>
    </fill>
    <fill>
      <patternFill patternType="solid">
        <fgColor rgb="FFA8325E"/>
        <bgColor rgb="FF993366"/>
      </patternFill>
    </fill>
    <fill>
      <patternFill patternType="solid">
        <fgColor rgb="FF45607A"/>
        <bgColor rgb="FF3F7D5A"/>
      </patternFill>
    </fill>
    <fill>
      <patternFill patternType="solid">
        <fgColor rgb="FFF4F4F1"/>
        <bgColor rgb="FFF0F0EE"/>
      </patternFill>
    </fill>
    <fill>
      <patternFill patternType="solid">
        <fgColor rgb="FFFFFFFF"/>
        <bgColor rgb="FFFDF7F9"/>
      </patternFill>
    </fill>
    <fill>
      <patternFill patternType="solid">
        <fgColor rgb="FF43434A"/>
        <bgColor rgb="FF2B2B2E"/>
      </patternFill>
    </fill>
    <fill>
      <patternFill patternType="solid">
        <fgColor rgb="FFF0F0EE"/>
        <bgColor rgb="FFF4F4F1"/>
      </patternFill>
    </fill>
    <fill>
      <patternFill patternType="solid">
        <fgColor rgb="FFFBEFF3"/>
        <bgColor rgb="FFF4F4F1"/>
      </patternFill>
    </fill>
    <fill>
      <patternFill patternType="solid">
        <fgColor rgb="FFE7E7E4"/>
        <bgColor rgb="FFE4EAF0"/>
      </patternFill>
    </fill>
    <fill>
      <patternFill patternType="solid">
        <fgColor rgb="FFFDF7F9"/>
        <bgColor rgb="FFF4F4F1"/>
      </patternFill>
    </fill>
    <fill>
      <patternFill patternType="solid">
        <fgColor rgb="FFE3F0E8"/>
        <bgColor rgb="FFE4EAF0"/>
      </patternFill>
    </fill>
    <fill>
      <patternFill patternType="solid">
        <fgColor rgb="FFFBF0D9"/>
        <bgColor rgb="FFFBEFF3"/>
      </patternFill>
    </fill>
    <fill>
      <patternFill patternType="solid">
        <fgColor rgb="FFF8E3E3"/>
        <bgColor rgb="FFF7E7ED"/>
      </patternFill>
    </fill>
  </fills>
  <borders count="9">
    <border>
      <left/>
      <right/>
      <top/>
      <bottom/>
      <diagonal/>
    </border>
    <border>
      <left style="thin">
        <color rgb="FFE7E7E4"/>
      </left>
      <right style="thin">
        <color rgb="FFE7E7E4"/>
      </right>
      <top style="thin">
        <color rgb="FFE7E7E4"/>
      </top>
      <bottom style="thin">
        <color rgb="FFE7E7E4"/>
      </bottom>
      <diagonal/>
    </border>
    <border>
      <left style="thin">
        <color rgb="FFE7E7E4"/>
      </left>
      <right/>
      <top style="thin">
        <color rgb="FFE7E7E4"/>
      </top>
      <bottom style="thin">
        <color rgb="FFE7E7E4"/>
      </bottom>
      <diagonal/>
    </border>
    <border>
      <left style="thin">
        <color rgb="FFE7E7E4"/>
      </left>
      <right style="thin">
        <color rgb="FFE7E7E4"/>
      </right>
      <top style="thick">
        <color rgb="FF45607A"/>
      </top>
      <bottom/>
      <diagonal/>
    </border>
    <border>
      <left style="thin">
        <color rgb="FFE7E7E4"/>
      </left>
      <right style="thin">
        <color rgb="FFE7E7E4"/>
      </right>
      <top style="thick">
        <color rgb="FFA8325E"/>
      </top>
      <bottom/>
      <diagonal/>
    </border>
    <border>
      <left style="thin">
        <color rgb="FFE7E7E4"/>
      </left>
      <right style="thin">
        <color rgb="FFE7E7E4"/>
      </right>
      <top/>
      <bottom style="thin">
        <color rgb="FFE7E7E4"/>
      </bottom>
      <diagonal/>
    </border>
    <border>
      <left/>
      <right/>
      <top/>
      <bottom style="medium">
        <color rgb="FFA8325E"/>
      </bottom>
      <diagonal/>
    </border>
    <border>
      <left/>
      <right/>
      <top style="medium">
        <color rgb="FFA8325E"/>
      </top>
      <bottom/>
      <diagonal/>
    </border>
    <border>
      <left style="thin">
        <color rgb="FF43434A"/>
      </left>
      <right style="thin">
        <color rgb="FF43434A"/>
      </right>
      <top style="thin">
        <color rgb="FF43434A"/>
      </top>
      <bottom style="thin">
        <color rgb="FF43434A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5" fillId="0" borderId="0" xfId="0" applyFont="1" applyAlignment="1">
      <alignment horizontal="left" vertical="center" wrapText="1"/>
    </xf>
    <xf numFmtId="165" fontId="11" fillId="6" borderId="5" xfId="0" applyNumberFormat="1" applyFont="1" applyFill="1" applyBorder="1" applyAlignment="1">
      <alignment horizontal="left" vertical="center" indent="1"/>
    </xf>
    <xf numFmtId="166" fontId="11" fillId="6" borderId="5" xfId="0" applyNumberFormat="1" applyFont="1" applyFill="1" applyBorder="1" applyAlignment="1">
      <alignment horizontal="left" vertical="center" indent="1"/>
    </xf>
    <xf numFmtId="164" fontId="11" fillId="6" borderId="5" xfId="0" applyNumberFormat="1" applyFont="1" applyFill="1" applyBorder="1" applyAlignment="1">
      <alignment horizontal="left" vertical="center" indent="1"/>
    </xf>
    <xf numFmtId="1" fontId="11" fillId="6" borderId="5" xfId="0" applyNumberFormat="1" applyFont="1" applyFill="1" applyBorder="1" applyAlignment="1">
      <alignment horizontal="left" vertical="center" indent="1"/>
    </xf>
    <xf numFmtId="0" fontId="10" fillId="6" borderId="4" xfId="0" applyFont="1" applyFill="1" applyBorder="1" applyAlignment="1">
      <alignment horizontal="left" indent="1"/>
    </xf>
    <xf numFmtId="0" fontId="10" fillId="6" borderId="3" xfId="0" applyFont="1" applyFill="1" applyBorder="1" applyAlignment="1">
      <alignment horizontal="left" indent="1"/>
    </xf>
    <xf numFmtId="164" fontId="7" fillId="0" borderId="2" xfId="0" applyNumberFormat="1" applyFont="1" applyBorder="1" applyAlignment="1">
      <alignment horizontal="left" vertical="center" wrapText="1"/>
    </xf>
    <xf numFmtId="165" fontId="9" fillId="0" borderId="2" xfId="0" applyNumberFormat="1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4" fillId="4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3" fillId="0" borderId="0" xfId="0" applyFont="1"/>
    <xf numFmtId="0" fontId="4" fillId="4" borderId="0" xfId="0" applyFont="1" applyFill="1" applyAlignment="1">
      <alignment horizontal="left" vertical="center" indent="1"/>
    </xf>
    <xf numFmtId="0" fontId="5" fillId="0" borderId="0" xfId="0" applyFont="1"/>
    <xf numFmtId="164" fontId="0" fillId="0" borderId="0" xfId="0" applyNumberFormat="1"/>
    <xf numFmtId="1" fontId="0" fillId="0" borderId="0" xfId="0" applyNumberFormat="1"/>
    <xf numFmtId="0" fontId="6" fillId="5" borderId="1" xfId="0" applyFont="1" applyFill="1" applyBorder="1" applyAlignment="1">
      <alignment horizontal="left" vertical="center" wrapText="1"/>
    </xf>
    <xf numFmtId="0" fontId="12" fillId="7" borderId="6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13" fillId="9" borderId="1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left" vertical="center" wrapText="1"/>
    </xf>
    <xf numFmtId="164" fontId="5" fillId="9" borderId="1" xfId="0" applyNumberFormat="1" applyFont="1" applyFill="1" applyBorder="1" applyAlignment="1">
      <alignment horizontal="center" vertical="center" wrapText="1"/>
    </xf>
    <xf numFmtId="167" fontId="13" fillId="8" borderId="1" xfId="0" applyNumberFormat="1" applyFont="1" applyFill="1" applyBorder="1" applyAlignment="1">
      <alignment horizontal="center" vertical="center" wrapText="1"/>
    </xf>
    <xf numFmtId="165" fontId="5" fillId="9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left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left" vertical="center" wrapText="1"/>
    </xf>
    <xf numFmtId="164" fontId="5" fillId="11" borderId="1" xfId="0" applyNumberFormat="1" applyFont="1" applyFill="1" applyBorder="1" applyAlignment="1">
      <alignment horizontal="center" vertical="center" wrapText="1"/>
    </xf>
    <xf numFmtId="167" fontId="13" fillId="10" borderId="1" xfId="0" applyNumberFormat="1" applyFont="1" applyFill="1" applyBorder="1" applyAlignment="1">
      <alignment horizontal="center" vertical="center" wrapText="1"/>
    </xf>
    <xf numFmtId="165" fontId="5" fillId="11" borderId="1" xfId="0" applyNumberFormat="1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left" vertical="center" wrapText="1"/>
    </xf>
    <xf numFmtId="164" fontId="14" fillId="2" borderId="7" xfId="0" applyNumberFormat="1" applyFont="1" applyFill="1" applyBorder="1" applyAlignment="1">
      <alignment horizontal="center" vertical="center" wrapText="1"/>
    </xf>
    <xf numFmtId="165" fontId="14" fillId="2" borderId="7" xfId="0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0" fontId="15" fillId="9" borderId="1" xfId="0" applyFont="1" applyFill="1" applyBorder="1" applyAlignment="1">
      <alignment horizontal="center" vertical="center" wrapText="1"/>
    </xf>
    <xf numFmtId="0" fontId="16" fillId="0" borderId="0" xfId="0" applyFont="1"/>
    <xf numFmtId="0" fontId="17" fillId="5" borderId="1" xfId="0" applyFont="1" applyFill="1" applyBorder="1" applyAlignment="1">
      <alignment horizontal="left" vertical="center" wrapText="1"/>
    </xf>
    <xf numFmtId="0" fontId="17" fillId="6" borderId="1" xfId="0" applyFont="1" applyFill="1" applyBorder="1" applyAlignment="1">
      <alignment horizontal="left" vertical="center" wrapText="1"/>
    </xf>
    <xf numFmtId="0" fontId="9" fillId="0" borderId="0" xfId="0" applyFont="1"/>
    <xf numFmtId="0" fontId="0" fillId="9" borderId="8" xfId="0" applyFill="1" applyBorder="1"/>
    <xf numFmtId="0" fontId="0" fillId="6" borderId="8" xfId="0" applyFill="1" applyBorder="1"/>
    <xf numFmtId="0" fontId="0" fillId="12" borderId="8" xfId="0" applyFill="1" applyBorder="1"/>
    <xf numFmtId="0" fontId="0" fillId="13" borderId="8" xfId="0" applyFill="1" applyBorder="1"/>
    <xf numFmtId="0" fontId="0" fillId="14" borderId="8" xfId="0" applyFill="1" applyBorder="1"/>
    <xf numFmtId="0" fontId="18" fillId="0" borderId="0" xfId="0" applyFont="1" applyAlignment="1">
      <alignment horizontal="left" vertical="center" wrapText="1"/>
    </xf>
  </cellXfs>
  <cellStyles count="1">
    <cellStyle name="Standard" xfId="0" builtinId="0"/>
  </cellStyles>
  <dxfs count="10">
    <dxf>
      <font>
        <sz val="10"/>
        <color rgb="FF3F7D5A"/>
        <name val="Calibri"/>
        <charset val="1"/>
      </font>
      <fill>
        <patternFill>
          <bgColor rgb="FFE3F0E8"/>
        </patternFill>
      </fill>
    </dxf>
    <dxf>
      <font>
        <b/>
        <sz val="10"/>
        <color rgb="FFA83232"/>
        <name val="Calibri"/>
        <charset val="1"/>
      </font>
      <fill>
        <patternFill>
          <bgColor rgb="FFF8E3E3"/>
        </patternFill>
      </fill>
    </dxf>
    <dxf>
      <font>
        <b/>
        <sz val="10"/>
        <color rgb="FF6E6E73"/>
        <name val="Calibri"/>
        <charset val="1"/>
      </font>
      <fill>
        <patternFill>
          <bgColor rgb="FFF0F0EE"/>
        </patternFill>
      </fill>
    </dxf>
    <dxf>
      <font>
        <b/>
        <sz val="10"/>
        <color rgb="FFA83232"/>
        <name val="Calibri"/>
        <charset val="1"/>
      </font>
      <fill>
        <patternFill>
          <bgColor rgb="FFF8E3E3"/>
        </patternFill>
      </fill>
    </dxf>
    <dxf>
      <font>
        <b/>
        <sz val="10"/>
        <color rgb="FFB5801F"/>
        <name val="Calibri"/>
        <charset val="1"/>
      </font>
      <fill>
        <patternFill>
          <bgColor rgb="FFFBF0D9"/>
        </patternFill>
      </fill>
    </dxf>
    <dxf>
      <font>
        <b/>
        <sz val="10"/>
        <color rgb="FF45607A"/>
        <name val="Calibri"/>
        <charset val="1"/>
      </font>
      <fill>
        <patternFill>
          <bgColor rgb="FFE4EAF0"/>
        </patternFill>
      </fill>
    </dxf>
    <dxf>
      <font>
        <b/>
        <sz val="10"/>
        <color rgb="FF3F7D5A"/>
        <name val="Calibri"/>
        <charset val="1"/>
      </font>
      <fill>
        <patternFill>
          <bgColor rgb="FFE3F0E8"/>
        </patternFill>
      </fill>
    </dxf>
    <dxf>
      <font>
        <b/>
        <sz val="10"/>
        <color rgb="FF45607A"/>
        <name val="Calibri"/>
        <charset val="1"/>
      </font>
      <fill>
        <patternFill>
          <bgColor rgb="FFE4EAF0"/>
        </patternFill>
      </fill>
    </dxf>
    <dxf>
      <font>
        <b/>
        <sz val="10"/>
        <color rgb="FFA8325E"/>
        <name val="Calibri"/>
        <charset val="1"/>
      </font>
      <fill>
        <patternFill>
          <bgColor rgb="FFF7E7ED"/>
        </patternFill>
      </fill>
    </dxf>
    <dxf>
      <font>
        <b/>
        <sz val="17"/>
        <color rgb="FFA83232"/>
        <name val="Calibri"/>
        <charset val="1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5801F"/>
      <rgbColor rgb="FF800080"/>
      <rgbColor rgb="FF008080"/>
      <rgbColor rgb="FFF7E7ED"/>
      <rgbColor rgb="FF878787"/>
      <rgbColor rgb="FF9999FF"/>
      <rgbColor rgb="FFA8325E"/>
      <rgbColor rgb="FFFBF0D9"/>
      <rgbColor rgb="FFE3F0E8"/>
      <rgbColor rgb="FF660066"/>
      <rgbColor rgb="FFC96A8D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4EAF0"/>
      <rgbColor rgb="FFE7E7E4"/>
      <rgbColor rgb="FFF4F4F1"/>
      <rgbColor rgb="FFF0F0EE"/>
      <rgbColor rgb="FFFBEFF3"/>
      <rgbColor rgb="FFFDF7F9"/>
      <rgbColor rgb="FFF8E3E3"/>
      <rgbColor rgb="FF4F81BD"/>
      <rgbColor rgb="FF33CCCC"/>
      <rgbColor rgb="FF99CC00"/>
      <rgbColor rgb="FFFFCC00"/>
      <rgbColor rgb="FFFF9900"/>
      <rgbColor rgb="FFFF6600"/>
      <rgbColor rgb="FF6E6E73"/>
      <rgbColor rgb="FF969696"/>
      <rgbColor rgb="FF003366"/>
      <rgbColor rgb="FF3F7D5A"/>
      <rgbColor rgb="FF003300"/>
      <rgbColor rgb="FF43434A"/>
      <rgbColor rgb="FFA83232"/>
      <rgbColor rgb="FF993366"/>
      <rgbColor rgb="FF45607A"/>
      <rgbColor rgb="FF2B2B2E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DE" sz="1800" b="1" strike="noStrike" spc="-1">
                <a:solidFill>
                  <a:srgbClr val="000000"/>
                </a:solidFill>
                <a:latin typeface="Calibri"/>
              </a:rPr>
              <a:t>Prozess-Zeitstrahl (kumulierte Stunden)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v>Start</c:v>
          </c:tx>
          <c:spPr>
            <a:noFill/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Workflow!$B$5:$B$26</c:f>
              <c:strCache>
                <c:ptCount val="22"/>
                <c:pt idx="0">
                  <c:v>Vorgang erfassen</c:v>
                </c:pt>
                <c:pt idx="1">
                  <c:v>Unterlagen auf Vollständigkeit prüfen</c:v>
                </c:pt>
                <c:pt idx="2">
                  <c:v>Rückfrage stellen und klären</c:v>
                </c:pt>
                <c:pt idx="3">
                  <c:v>Anforderungen dokumentieren</c:v>
                </c:pt>
                <c:pt idx="4">
                  <c:v>Machbarkeit bewerten</c:v>
                </c:pt>
                <c:pt idx="5">
                  <c:v>Aufwand kalkulieren</c:v>
                </c:pt>
                <c:pt idx="6">
                  <c:v>Freigabe durch Teamleitung</c:v>
                </c:pt>
                <c:pt idx="7">
                  <c:v>Freigabe erteilt</c:v>
                </c:pt>
                <c:pt idx="8">
                  <c:v>Vorgang im System anlegen</c:v>
                </c:pt>
                <c:pt idx="9">
                  <c:v>Ressourcen und Termine planen</c:v>
                </c:pt>
                <c:pt idx="10">
                  <c:v>Material bzw. Vorleistung beschaffen</c:v>
                </c:pt>
                <c:pt idx="11">
                  <c:v>Eingang prüfen und buchen</c:v>
                </c:pt>
                <c:pt idx="12">
                  <c:v>Leistung erbringen</c:v>
                </c:pt>
                <c:pt idx="13">
                  <c:v>Zwischenstand dokumentieren</c:v>
                </c:pt>
                <c:pt idx="14">
                  <c:v>Qualitätsprüfung durchführen</c:v>
                </c:pt>
                <c:pt idx="15">
                  <c:v>Abweichungen bewerten</c:v>
                </c:pt>
                <c:pt idx="16">
                  <c:v>Nacharbeit durchführen</c:v>
                </c:pt>
                <c:pt idx="17">
                  <c:v>Qualität freigeben</c:v>
                </c:pt>
                <c:pt idx="18">
                  <c:v>Übergabe an Empfänger</c:v>
                </c:pt>
                <c:pt idx="19">
                  <c:v>Abrechnung erstellen</c:v>
                </c:pt>
                <c:pt idx="20">
                  <c:v>Vorgang archivieren</c:v>
                </c:pt>
                <c:pt idx="21">
                  <c:v>Prozess abgeschlossen</c:v>
                </c:pt>
              </c:strCache>
            </c:strRef>
          </c:cat>
          <c:val>
            <c:numRef>
              <c:f>Workflow!$N$5:$N$26</c:f>
              <c:numCache>
                <c:formatCode>0.0" h";\-0.0" h";""</c:formatCode>
                <c:ptCount val="22"/>
                <c:pt idx="0">
                  <c:v>0</c:v>
                </c:pt>
                <c:pt idx="1">
                  <c:v>0.5</c:v>
                </c:pt>
                <c:pt idx="2">
                  <c:v>3.25</c:v>
                </c:pt>
                <c:pt idx="3">
                  <c:v>9.75</c:v>
                </c:pt>
                <c:pt idx="4">
                  <c:v>11.25</c:v>
                </c:pt>
                <c:pt idx="5">
                  <c:v>17.25</c:v>
                </c:pt>
                <c:pt idx="6">
                  <c:v>21.75</c:v>
                </c:pt>
                <c:pt idx="7">
                  <c:v>30.25</c:v>
                </c:pt>
                <c:pt idx="8">
                  <c:v>30.25</c:v>
                </c:pt>
                <c:pt idx="9">
                  <c:v>32</c:v>
                </c:pt>
                <c:pt idx="10">
                  <c:v>37.5</c:v>
                </c:pt>
                <c:pt idx="11">
                  <c:v>54.5</c:v>
                </c:pt>
                <c:pt idx="12">
                  <c:v>57</c:v>
                </c:pt>
                <c:pt idx="13">
                  <c:v>72</c:v>
                </c:pt>
                <c:pt idx="14">
                  <c:v>72.5</c:v>
                </c:pt>
                <c:pt idx="15">
                  <c:v>80.5</c:v>
                </c:pt>
                <c:pt idx="16">
                  <c:v>83.5</c:v>
                </c:pt>
                <c:pt idx="17">
                  <c:v>90.5</c:v>
                </c:pt>
                <c:pt idx="18">
                  <c:v>92</c:v>
                </c:pt>
                <c:pt idx="19">
                  <c:v>95.5</c:v>
                </c:pt>
                <c:pt idx="20">
                  <c:v>100.25</c:v>
                </c:pt>
                <c:pt idx="21">
                  <c:v>100.75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8A-448A-ACCA-C784274E19A3}"/>
            </c:ext>
          </c:extLst>
        </c:ser>
        <c:ser>
          <c:idx val="1"/>
          <c:order val="1"/>
          <c:tx>
            <c:v>Bearbeitungszeit</c:v>
          </c:tx>
          <c:spPr>
            <a:solidFill>
              <a:srgbClr val="45607A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Workflow!$B$5:$B$26</c:f>
              <c:strCache>
                <c:ptCount val="22"/>
                <c:pt idx="0">
                  <c:v>Vorgang erfassen</c:v>
                </c:pt>
                <c:pt idx="1">
                  <c:v>Unterlagen auf Vollständigkeit prüfen</c:v>
                </c:pt>
                <c:pt idx="2">
                  <c:v>Rückfrage stellen und klären</c:v>
                </c:pt>
                <c:pt idx="3">
                  <c:v>Anforderungen dokumentieren</c:v>
                </c:pt>
                <c:pt idx="4">
                  <c:v>Machbarkeit bewerten</c:v>
                </c:pt>
                <c:pt idx="5">
                  <c:v>Aufwand kalkulieren</c:v>
                </c:pt>
                <c:pt idx="6">
                  <c:v>Freigabe durch Teamleitung</c:v>
                </c:pt>
                <c:pt idx="7">
                  <c:v>Freigabe erteilt</c:v>
                </c:pt>
                <c:pt idx="8">
                  <c:v>Vorgang im System anlegen</c:v>
                </c:pt>
                <c:pt idx="9">
                  <c:v>Ressourcen und Termine planen</c:v>
                </c:pt>
                <c:pt idx="10">
                  <c:v>Material bzw. Vorleistung beschaffen</c:v>
                </c:pt>
                <c:pt idx="11">
                  <c:v>Eingang prüfen und buchen</c:v>
                </c:pt>
                <c:pt idx="12">
                  <c:v>Leistung erbringen</c:v>
                </c:pt>
                <c:pt idx="13">
                  <c:v>Zwischenstand dokumentieren</c:v>
                </c:pt>
                <c:pt idx="14">
                  <c:v>Qualitätsprüfung durchführen</c:v>
                </c:pt>
                <c:pt idx="15">
                  <c:v>Abweichungen bewerten</c:v>
                </c:pt>
                <c:pt idx="16">
                  <c:v>Nacharbeit durchführen</c:v>
                </c:pt>
                <c:pt idx="17">
                  <c:v>Qualität freigeben</c:v>
                </c:pt>
                <c:pt idx="18">
                  <c:v>Übergabe an Empfänger</c:v>
                </c:pt>
                <c:pt idx="19">
                  <c:v>Abrechnung erstellen</c:v>
                </c:pt>
                <c:pt idx="20">
                  <c:v>Vorgang archivieren</c:v>
                </c:pt>
                <c:pt idx="21">
                  <c:v>Prozess abgeschlossen</c:v>
                </c:pt>
              </c:strCache>
            </c:strRef>
          </c:cat>
          <c:val>
            <c:numRef>
              <c:f>Workflow!$K$5:$K$26</c:f>
              <c:numCache>
                <c:formatCode>0.0" h"</c:formatCode>
                <c:ptCount val="22"/>
                <c:pt idx="0">
                  <c:v>0.5</c:v>
                </c:pt>
                <c:pt idx="1">
                  <c:v>0.75</c:v>
                </c:pt>
                <c:pt idx="2">
                  <c:v>0.5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0.5</c:v>
                </c:pt>
                <c:pt idx="7">
                  <c:v>0</c:v>
                </c:pt>
                <c:pt idx="8">
                  <c:v>0.75</c:v>
                </c:pt>
                <c:pt idx="9">
                  <c:v>1.5</c:v>
                </c:pt>
                <c:pt idx="10">
                  <c:v>1</c:v>
                </c:pt>
                <c:pt idx="11">
                  <c:v>0.5</c:v>
                </c:pt>
                <c:pt idx="12">
                  <c:v>12</c:v>
                </c:pt>
                <c:pt idx="13">
                  <c:v>0.5</c:v>
                </c:pt>
                <c:pt idx="14">
                  <c:v>2</c:v>
                </c:pt>
                <c:pt idx="15">
                  <c:v>1</c:v>
                </c:pt>
                <c:pt idx="16">
                  <c:v>3</c:v>
                </c:pt>
                <c:pt idx="17">
                  <c:v>0.5</c:v>
                </c:pt>
                <c:pt idx="18">
                  <c:v>1.5</c:v>
                </c:pt>
                <c:pt idx="19">
                  <c:v>0.75</c:v>
                </c:pt>
                <c:pt idx="20">
                  <c:v>0.5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8A-448A-ACCA-C784274E19A3}"/>
            </c:ext>
          </c:extLst>
        </c:ser>
        <c:ser>
          <c:idx val="2"/>
          <c:order val="2"/>
          <c:tx>
            <c:v>Liegezeit</c:v>
          </c:tx>
          <c:spPr>
            <a:solidFill>
              <a:srgbClr val="C96A8D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Workflow!$B$5:$B$26</c:f>
              <c:strCache>
                <c:ptCount val="22"/>
                <c:pt idx="0">
                  <c:v>Vorgang erfassen</c:v>
                </c:pt>
                <c:pt idx="1">
                  <c:v>Unterlagen auf Vollständigkeit prüfen</c:v>
                </c:pt>
                <c:pt idx="2">
                  <c:v>Rückfrage stellen und klären</c:v>
                </c:pt>
                <c:pt idx="3">
                  <c:v>Anforderungen dokumentieren</c:v>
                </c:pt>
                <c:pt idx="4">
                  <c:v>Machbarkeit bewerten</c:v>
                </c:pt>
                <c:pt idx="5">
                  <c:v>Aufwand kalkulieren</c:v>
                </c:pt>
                <c:pt idx="6">
                  <c:v>Freigabe durch Teamleitung</c:v>
                </c:pt>
                <c:pt idx="7">
                  <c:v>Freigabe erteilt</c:v>
                </c:pt>
                <c:pt idx="8">
                  <c:v>Vorgang im System anlegen</c:v>
                </c:pt>
                <c:pt idx="9">
                  <c:v>Ressourcen und Termine planen</c:v>
                </c:pt>
                <c:pt idx="10">
                  <c:v>Material bzw. Vorleistung beschaffen</c:v>
                </c:pt>
                <c:pt idx="11">
                  <c:v>Eingang prüfen und buchen</c:v>
                </c:pt>
                <c:pt idx="12">
                  <c:v>Leistung erbringen</c:v>
                </c:pt>
                <c:pt idx="13">
                  <c:v>Zwischenstand dokumentieren</c:v>
                </c:pt>
                <c:pt idx="14">
                  <c:v>Qualitätsprüfung durchführen</c:v>
                </c:pt>
                <c:pt idx="15">
                  <c:v>Abweichungen bewerten</c:v>
                </c:pt>
                <c:pt idx="16">
                  <c:v>Nacharbeit durchführen</c:v>
                </c:pt>
                <c:pt idx="17">
                  <c:v>Qualität freigeben</c:v>
                </c:pt>
                <c:pt idx="18">
                  <c:v>Übergabe an Empfänger</c:v>
                </c:pt>
                <c:pt idx="19">
                  <c:v>Abrechnung erstellen</c:v>
                </c:pt>
                <c:pt idx="20">
                  <c:v>Vorgang archivieren</c:v>
                </c:pt>
                <c:pt idx="21">
                  <c:v>Prozess abgeschlossen</c:v>
                </c:pt>
              </c:strCache>
            </c:strRef>
          </c:cat>
          <c:val>
            <c:numRef>
              <c:f>Workflow!$L$5:$L$26</c:f>
              <c:numCache>
                <c:formatCode>0.0" h"</c:formatCode>
                <c:ptCount val="22"/>
                <c:pt idx="0">
                  <c:v>0</c:v>
                </c:pt>
                <c:pt idx="1">
                  <c:v>2</c:v>
                </c:pt>
                <c:pt idx="2">
                  <c:v>6</c:v>
                </c:pt>
                <c:pt idx="3">
                  <c:v>0</c:v>
                </c:pt>
                <c:pt idx="4">
                  <c:v>4</c:v>
                </c:pt>
                <c:pt idx="5">
                  <c:v>2</c:v>
                </c:pt>
                <c:pt idx="6">
                  <c:v>8</c:v>
                </c:pt>
                <c:pt idx="7">
                  <c:v>0</c:v>
                </c:pt>
                <c:pt idx="8">
                  <c:v>1</c:v>
                </c:pt>
                <c:pt idx="9">
                  <c:v>4</c:v>
                </c:pt>
                <c:pt idx="10">
                  <c:v>16</c:v>
                </c:pt>
                <c:pt idx="11">
                  <c:v>2</c:v>
                </c:pt>
                <c:pt idx="12">
                  <c:v>3</c:v>
                </c:pt>
                <c:pt idx="13">
                  <c:v>0</c:v>
                </c:pt>
                <c:pt idx="14">
                  <c:v>6</c:v>
                </c:pt>
                <c:pt idx="15">
                  <c:v>2</c:v>
                </c:pt>
                <c:pt idx="16">
                  <c:v>4</c:v>
                </c:pt>
                <c:pt idx="17">
                  <c:v>1</c:v>
                </c:pt>
                <c:pt idx="18">
                  <c:v>2</c:v>
                </c:pt>
                <c:pt idx="19">
                  <c:v>4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8A-448A-ACCA-C784274E1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5"/>
        <c:overlap val="100"/>
        <c:axId val="95231129"/>
        <c:axId val="5415699"/>
      </c:barChart>
      <c:catAx>
        <c:axId val="95231129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5415699"/>
        <c:crosses val="autoZero"/>
        <c:auto val="1"/>
        <c:lblAlgn val="ctr"/>
        <c:lblOffset val="100"/>
        <c:noMultiLvlLbl val="0"/>
      </c:catAx>
      <c:valAx>
        <c:axId val="5415699"/>
        <c:scaling>
          <c:orientation val="maxMin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0.0&quot; h&quot;;\-0.0&quot; h&quot;;&quot;&quot;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95231129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chemeClr val="bg2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DE" sz="1800" b="1" strike="noStrike" spc="-1">
                <a:solidFill>
                  <a:srgbClr val="000000"/>
                </a:solidFill>
                <a:latin typeface="Calibri"/>
              </a:rPr>
              <a:t>Durchlaufzeit je Abteilung (h)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5607A"/>
            </a:solidFill>
            <a:ln w="0">
              <a:noFill/>
            </a:ln>
          </c:spPr>
          <c:invertIfNegative val="0"/>
          <c:cat>
            <c:strRef>
              <c:f>Cockpit!$X$4:$X$10</c:f>
              <c:strCache>
                <c:ptCount val="7"/>
                <c:pt idx="0">
                  <c:v>Vertrieb</c:v>
                </c:pt>
                <c:pt idx="1">
                  <c:v>Einkauf</c:v>
                </c:pt>
                <c:pt idx="2">
                  <c:v>Produktion</c:v>
                </c:pt>
                <c:pt idx="3">
                  <c:v>Qualitätssicherung</c:v>
                </c:pt>
                <c:pt idx="4">
                  <c:v>Buchhaltung</c:v>
                </c:pt>
                <c:pt idx="5">
                  <c:v>IT</c:v>
                </c:pt>
                <c:pt idx="6">
                  <c:v>Geschäftsleitung</c:v>
                </c:pt>
              </c:strCache>
            </c:strRef>
          </c:cat>
          <c:val>
            <c:numRef>
              <c:f>Cockpit!$Y$4:$Y$10</c:f>
              <c:numCache>
                <c:formatCode>0.0" h"</c:formatCode>
                <c:ptCount val="7"/>
                <c:pt idx="0">
                  <c:v>25</c:v>
                </c:pt>
                <c:pt idx="1">
                  <c:v>24</c:v>
                </c:pt>
                <c:pt idx="2">
                  <c:v>34</c:v>
                </c:pt>
                <c:pt idx="3">
                  <c:v>12.5</c:v>
                </c:pt>
                <c:pt idx="4">
                  <c:v>4.75</c:v>
                </c:pt>
                <c:pt idx="5">
                  <c:v>0.5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D9-4C7D-83EB-136FAA72D8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axId val="35707634"/>
        <c:axId val="11549994"/>
      </c:barChart>
      <c:catAx>
        <c:axId val="3570763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11549994"/>
        <c:crosses val="autoZero"/>
        <c:auto val="1"/>
        <c:lblAlgn val="ctr"/>
        <c:lblOffset val="100"/>
        <c:noMultiLvlLbl val="0"/>
      </c:catAx>
      <c:valAx>
        <c:axId val="11549994"/>
        <c:scaling>
          <c:orientation val="minMax"/>
        </c:scaling>
        <c:delete val="0"/>
        <c:axPos val="l"/>
        <c:numFmt formatCode="0.0&quot; h&quot;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35707634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chemeClr val="bg2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DE" sz="1800" b="1" strike="noStrike" spc="-1">
                <a:solidFill>
                  <a:srgbClr val="000000"/>
                </a:solidFill>
                <a:latin typeface="Calibri"/>
              </a:rPr>
              <a:t>Schritte nach Status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0">
              <a:noFill/>
            </a:ln>
          </c:spPr>
          <c:dPt>
            <c:idx val="0"/>
            <c:bubble3D val="0"/>
            <c:spPr>
              <a:solidFill>
                <a:srgbClr val="43434A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1-802D-4EE5-BD89-06ED5F97E3A6}"/>
              </c:ext>
            </c:extLst>
          </c:dPt>
          <c:dPt>
            <c:idx val="1"/>
            <c:bubble3D val="0"/>
            <c:spPr>
              <a:solidFill>
                <a:srgbClr val="45607A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3-802D-4EE5-BD89-06ED5F97E3A6}"/>
              </c:ext>
            </c:extLst>
          </c:dPt>
          <c:dPt>
            <c:idx val="2"/>
            <c:bubble3D val="0"/>
            <c:spPr>
              <a:solidFill>
                <a:srgbClr val="B5801F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5-802D-4EE5-BD89-06ED5F97E3A6}"/>
              </c:ext>
            </c:extLst>
          </c:dPt>
          <c:dPt>
            <c:idx val="3"/>
            <c:bubble3D val="0"/>
            <c:spPr>
              <a:solidFill>
                <a:srgbClr val="A83232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7-802D-4EE5-BD89-06ED5F97E3A6}"/>
              </c:ext>
            </c:extLst>
          </c:dPt>
          <c:dPt>
            <c:idx val="4"/>
            <c:bubble3D val="0"/>
            <c:spPr>
              <a:solidFill>
                <a:srgbClr val="3F7D5A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9-802D-4EE5-BD89-06ED5F97E3A6}"/>
              </c:ext>
            </c:extLst>
          </c:dPt>
          <c:cat>
            <c:strRef>
              <c:f>Cockpit!$AA$4:$AA$8</c:f>
              <c:strCache>
                <c:ptCount val="5"/>
                <c:pt idx="0">
                  <c:v>Offen</c:v>
                </c:pt>
                <c:pt idx="1">
                  <c:v>In Bearbeitung</c:v>
                </c:pt>
                <c:pt idx="2">
                  <c:v>Wartet auf Freigabe</c:v>
                </c:pt>
                <c:pt idx="3">
                  <c:v>Blockiert</c:v>
                </c:pt>
                <c:pt idx="4">
                  <c:v>Abgeschlossen</c:v>
                </c:pt>
              </c:strCache>
            </c:strRef>
          </c:cat>
          <c:val>
            <c:numRef>
              <c:f>Cockpit!$AB$4:$AB$8</c:f>
              <c:numCache>
                <c:formatCode>0</c:formatCode>
                <c:ptCount val="5"/>
                <c:pt idx="0">
                  <c:v>9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02D-4EE5-BD89-06ED5F97E3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chemeClr val="bg2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</xdr:row>
      <xdr:rowOff>0</xdr:rowOff>
    </xdr:from>
    <xdr:to>
      <xdr:col>7</xdr:col>
      <xdr:colOff>838200</xdr:colOff>
      <xdr:row>46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0</xdr:colOff>
      <xdr:row>17</xdr:row>
      <xdr:rowOff>0</xdr:rowOff>
    </xdr:from>
    <xdr:to>
      <xdr:col>14</xdr:col>
      <xdr:colOff>923924</xdr:colOff>
      <xdr:row>30</xdr:row>
      <xdr:rowOff>187200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0</xdr:colOff>
      <xdr:row>32</xdr:row>
      <xdr:rowOff>0</xdr:rowOff>
    </xdr:from>
    <xdr:to>
      <xdr:col>14</xdr:col>
      <xdr:colOff>923924</xdr:colOff>
      <xdr:row>45</xdr:row>
      <xdr:rowOff>187200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B15"/>
  <sheetViews>
    <sheetView showGridLines="0" tabSelected="1" zoomScaleNormal="100" workbookViewId="0">
      <selection activeCell="T41" sqref="T41"/>
    </sheetView>
  </sheetViews>
  <sheetFormatPr baseColWidth="10" defaultColWidth="8.7109375" defaultRowHeight="15" x14ac:dyDescent="0.25"/>
  <cols>
    <col min="1" max="1" width="2" customWidth="1"/>
    <col min="2" max="2" width="24" customWidth="1"/>
    <col min="3" max="5" width="14" customWidth="1"/>
    <col min="6" max="6" width="6" customWidth="1"/>
    <col min="7" max="10" width="14" customWidth="1"/>
    <col min="11" max="11" width="6" customWidth="1"/>
    <col min="12" max="15" width="14" customWidth="1"/>
    <col min="16" max="16" width="4" customWidth="1"/>
    <col min="17" max="18" width="2" customWidth="1"/>
    <col min="24" max="24" width="22" customWidth="1"/>
    <col min="25" max="26" width="12" customWidth="1"/>
    <col min="27" max="27" width="22" customWidth="1"/>
    <col min="28" max="28" width="12" customWidth="1"/>
  </cols>
  <sheetData>
    <row r="1" spans="2:28" ht="30" customHeight="1" x14ac:dyDescent="0.25">
      <c r="B1" s="14" t="s">
        <v>0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2:28" ht="15.75" customHeight="1" x14ac:dyDescent="0.25">
      <c r="B2" s="13" t="s">
        <v>1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2:28" x14ac:dyDescent="0.25">
      <c r="X3" s="15" t="s">
        <v>2</v>
      </c>
      <c r="AA3" s="15" t="s">
        <v>3</v>
      </c>
    </row>
    <row r="4" spans="2:28" ht="19.5" customHeight="1" x14ac:dyDescent="0.25">
      <c r="B4" s="12" t="s">
        <v>4</v>
      </c>
      <c r="C4" s="12"/>
      <c r="D4" s="12"/>
      <c r="E4" s="12"/>
      <c r="F4" s="12"/>
      <c r="H4" s="12" t="s">
        <v>5</v>
      </c>
      <c r="I4" s="12"/>
      <c r="J4" s="12"/>
      <c r="K4" s="12"/>
      <c r="L4" s="12"/>
      <c r="M4" s="12"/>
      <c r="N4" s="12"/>
      <c r="O4" s="12"/>
      <c r="X4" s="17" t="s">
        <v>6</v>
      </c>
      <c r="Y4" s="18">
        <f>SUMIF(Workflow!$F$5:$F$44,X4,Workflow!$M$5:$M$44)</f>
        <v>25</v>
      </c>
      <c r="AA4" s="17" t="s">
        <v>7</v>
      </c>
      <c r="AB4" s="19">
        <f>COUNTIF(Workflow!$R$5:$R$44,AA4)</f>
        <v>9</v>
      </c>
    </row>
    <row r="5" spans="2:28" ht="18" customHeight="1" x14ac:dyDescent="0.25">
      <c r="B5" s="20" t="s">
        <v>8</v>
      </c>
      <c r="C5" s="11" t="str">
        <f>Stammdaten!C5</f>
        <v>Standardprozess – Vorgangsbearbeitung</v>
      </c>
      <c r="D5" s="11"/>
      <c r="E5" s="11"/>
      <c r="F5" s="11"/>
      <c r="H5" s="10" t="s">
        <v>9</v>
      </c>
      <c r="I5" s="10"/>
      <c r="J5" s="10"/>
      <c r="K5" s="10"/>
      <c r="L5" s="10"/>
      <c r="M5" s="10"/>
      <c r="N5" s="10"/>
      <c r="O5" s="10"/>
      <c r="X5" s="17" t="s">
        <v>10</v>
      </c>
      <c r="Y5" s="18">
        <f>SUMIF(Workflow!$F$5:$F$44,X5,Workflow!$M$5:$M$44)</f>
        <v>24</v>
      </c>
      <c r="AA5" s="17" t="s">
        <v>11</v>
      </c>
      <c r="AB5" s="19">
        <f>COUNTIF(Workflow!$R$5:$R$44,AA5)</f>
        <v>2</v>
      </c>
    </row>
    <row r="6" spans="2:28" ht="18" customHeight="1" x14ac:dyDescent="0.25">
      <c r="B6" s="20" t="s">
        <v>12</v>
      </c>
      <c r="C6" s="11" t="str">
        <f>Stammdaten!C6</f>
        <v>M. Berger</v>
      </c>
      <c r="D6" s="11"/>
      <c r="E6" s="11"/>
      <c r="F6" s="11"/>
      <c r="H6" s="10" t="s">
        <v>13</v>
      </c>
      <c r="I6" s="10"/>
      <c r="J6" s="10"/>
      <c r="K6" s="10"/>
      <c r="L6" s="10"/>
      <c r="M6" s="10"/>
      <c r="N6" s="10"/>
      <c r="O6" s="10"/>
      <c r="X6" s="17" t="s">
        <v>14</v>
      </c>
      <c r="Y6" s="18">
        <f>SUMIF(Workflow!$F$5:$F$44,X6,Workflow!$M$5:$M$44)</f>
        <v>34</v>
      </c>
      <c r="AA6" s="17" t="s">
        <v>15</v>
      </c>
      <c r="AB6" s="19">
        <f>COUNTIF(Workflow!$R$5:$R$44,AA6)</f>
        <v>1</v>
      </c>
    </row>
    <row r="7" spans="2:28" ht="18" customHeight="1" x14ac:dyDescent="0.25">
      <c r="B7" s="20" t="s">
        <v>16</v>
      </c>
      <c r="C7" s="11" t="str">
        <f>Stammdaten!C7</f>
        <v>2.0 – 2026</v>
      </c>
      <c r="D7" s="11"/>
      <c r="E7" s="11"/>
      <c r="F7" s="11"/>
      <c r="H7" s="10" t="s">
        <v>17</v>
      </c>
      <c r="I7" s="10"/>
      <c r="J7" s="10"/>
      <c r="K7" s="10"/>
      <c r="L7" s="10"/>
      <c r="M7" s="10"/>
      <c r="N7" s="10"/>
      <c r="O7" s="10"/>
      <c r="X7" s="17" t="s">
        <v>18</v>
      </c>
      <c r="Y7" s="18">
        <f>SUMIF(Workflow!$F$5:$F$44,X7,Workflow!$M$5:$M$44)</f>
        <v>12.5</v>
      </c>
      <c r="AA7" s="17" t="s">
        <v>19</v>
      </c>
      <c r="AB7" s="19">
        <f>COUNTIF(Workflow!$R$5:$R$44,AA7)</f>
        <v>1</v>
      </c>
    </row>
    <row r="8" spans="2:28" ht="18" customHeight="1" x14ac:dyDescent="0.25">
      <c r="B8" s="20" t="s">
        <v>20</v>
      </c>
      <c r="C8" s="9">
        <f>Workflow!S45</f>
        <v>0.46873449131513639</v>
      </c>
      <c r="D8" s="9"/>
      <c r="E8" s="9"/>
      <c r="F8" s="9"/>
      <c r="H8" s="10" t="s">
        <v>21</v>
      </c>
      <c r="I8" s="10"/>
      <c r="J8" s="10"/>
      <c r="K8" s="10"/>
      <c r="L8" s="10"/>
      <c r="M8" s="10"/>
      <c r="N8" s="10"/>
      <c r="O8" s="10"/>
      <c r="X8" s="17" t="s">
        <v>22</v>
      </c>
      <c r="Y8" s="18">
        <f>SUMIF(Workflow!$F$5:$F$44,X8,Workflow!$M$5:$M$44)</f>
        <v>4.75</v>
      </c>
      <c r="AA8" s="17" t="s">
        <v>23</v>
      </c>
      <c r="AB8" s="19">
        <f>COUNTIF(Workflow!$R$5:$R$44,AA8)</f>
        <v>9</v>
      </c>
    </row>
    <row r="9" spans="2:28" ht="18" customHeight="1" x14ac:dyDescent="0.25">
      <c r="B9" s="20" t="s">
        <v>24</v>
      </c>
      <c r="C9" s="8">
        <f>Ziel_DLZ</f>
        <v>90</v>
      </c>
      <c r="D9" s="8"/>
      <c r="E9" s="8"/>
      <c r="F9" s="8"/>
      <c r="H9" s="10" t="s">
        <v>25</v>
      </c>
      <c r="I9" s="10"/>
      <c r="J9" s="10"/>
      <c r="K9" s="10"/>
      <c r="L9" s="10"/>
      <c r="M9" s="10"/>
      <c r="N9" s="10"/>
      <c r="O9" s="10"/>
      <c r="X9" s="17" t="s">
        <v>26</v>
      </c>
      <c r="Y9" s="18">
        <f>SUMIF(Workflow!$F$5:$F$44,X9,Workflow!$M$5:$M$44)</f>
        <v>0.5</v>
      </c>
    </row>
    <row r="10" spans="2:28" x14ac:dyDescent="0.25">
      <c r="X10" s="17" t="s">
        <v>27</v>
      </c>
      <c r="Y10" s="18">
        <f>SUMIF(Workflow!$F$5:$F$44,X10,Workflow!$M$5:$M$44)</f>
        <v>0</v>
      </c>
    </row>
    <row r="11" spans="2:28" ht="15" customHeight="1" x14ac:dyDescent="0.25">
      <c r="B11" s="7" t="s">
        <v>28</v>
      </c>
      <c r="C11" s="7"/>
      <c r="D11" s="7"/>
      <c r="F11" s="7" t="s">
        <v>29</v>
      </c>
      <c r="G11" s="7"/>
      <c r="H11" s="7"/>
      <c r="J11" s="7" t="s">
        <v>30</v>
      </c>
      <c r="K11" s="7"/>
      <c r="L11" s="7"/>
      <c r="N11" s="6" t="s">
        <v>31</v>
      </c>
      <c r="O11" s="6"/>
      <c r="P11" s="6"/>
    </row>
    <row r="12" spans="2:28" ht="25.5" customHeight="1" x14ac:dyDescent="0.25">
      <c r="B12" s="5">
        <f>COUNTA(Workflow!B5:B44)</f>
        <v>22</v>
      </c>
      <c r="C12" s="5"/>
      <c r="D12" s="5"/>
      <c r="F12" s="4">
        <f>SUM(Workflow!K5:K44)</f>
        <v>33.75</v>
      </c>
      <c r="G12" s="4"/>
      <c r="H12" s="4"/>
      <c r="J12" s="4">
        <f>SUM(Workflow!L5:L44)</f>
        <v>67</v>
      </c>
      <c r="K12" s="4"/>
      <c r="L12" s="4"/>
      <c r="N12" s="4">
        <f>MAX(Workflow!O5:O44)</f>
        <v>100.75</v>
      </c>
      <c r="O12" s="4"/>
      <c r="P12" s="4"/>
    </row>
    <row r="14" spans="2:28" ht="15" customHeight="1" x14ac:dyDescent="0.25">
      <c r="B14" s="6" t="s">
        <v>32</v>
      </c>
      <c r="C14" s="6"/>
      <c r="D14" s="6"/>
      <c r="F14" s="7" t="s">
        <v>33</v>
      </c>
      <c r="G14" s="7"/>
      <c r="H14" s="7"/>
      <c r="J14" s="7" t="s">
        <v>34</v>
      </c>
      <c r="K14" s="7"/>
      <c r="L14" s="7"/>
      <c r="N14" s="6" t="s">
        <v>35</v>
      </c>
      <c r="O14" s="6"/>
      <c r="P14" s="6"/>
    </row>
    <row r="15" spans="2:28" ht="25.5" customHeight="1" x14ac:dyDescent="0.25">
      <c r="B15" s="3">
        <f>IFERROR(MAX(Workflow!O5:O44)/Std_pro_Tag,0)</f>
        <v>12.59375</v>
      </c>
      <c r="C15" s="3"/>
      <c r="D15" s="3"/>
      <c r="F15" s="2">
        <f>IFERROR(SUMIF(Workflow!P5:P44,"Ja",Workflow!M5:M44)/SUM(Workflow!M5:M44),0)</f>
        <v>0.6898263027295285</v>
      </c>
      <c r="G15" s="2"/>
      <c r="H15" s="2"/>
      <c r="J15" s="2">
        <f>IFERROR((COUNTIF(Workflow!Q5:Q44,"Automatisiert")+0.5*COUNTIF(Workflow!Q5:Q44,"Teilautomatisiert"))/COUNTA(Workflow!B5:B44),0)</f>
        <v>0.40909090909090912</v>
      </c>
      <c r="K15" s="2"/>
      <c r="L15" s="2"/>
      <c r="N15" s="5">
        <f>COUNTIF(Workflow!T5:T44,"Engpass")</f>
        <v>4</v>
      </c>
      <c r="O15" s="5"/>
      <c r="P15" s="5"/>
    </row>
  </sheetData>
  <mergeCells count="30">
    <mergeCell ref="B15:D15"/>
    <mergeCell ref="F15:H15"/>
    <mergeCell ref="J15:L15"/>
    <mergeCell ref="N15:P15"/>
    <mergeCell ref="B12:D12"/>
    <mergeCell ref="F12:H12"/>
    <mergeCell ref="J12:L12"/>
    <mergeCell ref="N12:P12"/>
    <mergeCell ref="B14:D14"/>
    <mergeCell ref="F14:H14"/>
    <mergeCell ref="J14:L14"/>
    <mergeCell ref="N14:P14"/>
    <mergeCell ref="C9:F9"/>
    <mergeCell ref="H9:O9"/>
    <mergeCell ref="B11:D11"/>
    <mergeCell ref="F11:H11"/>
    <mergeCell ref="J11:L11"/>
    <mergeCell ref="N11:P11"/>
    <mergeCell ref="C6:F6"/>
    <mergeCell ref="H6:O6"/>
    <mergeCell ref="C7:F7"/>
    <mergeCell ref="H7:O7"/>
    <mergeCell ref="C8:F8"/>
    <mergeCell ref="H8:O8"/>
    <mergeCell ref="B1:O1"/>
    <mergeCell ref="B2:O2"/>
    <mergeCell ref="B4:F4"/>
    <mergeCell ref="H4:O4"/>
    <mergeCell ref="C5:F5"/>
    <mergeCell ref="H5:O5"/>
  </mergeCells>
  <conditionalFormatting sqref="N15">
    <cfRule type="cellIs" dxfId="9" priority="2" operator="greaterThan">
      <formula>0</formula>
    </cfRule>
  </conditionalFormatting>
  <pageMargins left="0.75" right="0.75" top="1" bottom="1" header="0.511811023622047" footer="0.511811023622047"/>
  <pageSetup paperSize="9"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45"/>
  <sheetViews>
    <sheetView showGridLines="0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baseColWidth="10" defaultColWidth="8.7109375" defaultRowHeight="15" x14ac:dyDescent="0.25"/>
  <cols>
    <col min="1" max="1" width="6" customWidth="1"/>
    <col min="2" max="2" width="34" customWidth="1"/>
    <col min="3" max="3" width="17" customWidth="1"/>
    <col min="4" max="4" width="13" customWidth="1"/>
    <col min="5" max="5" width="17" customWidth="1"/>
    <col min="6" max="6" width="16" customWidth="1"/>
    <col min="7" max="8" width="24" customWidth="1"/>
    <col min="9" max="9" width="17" customWidth="1"/>
    <col min="10" max="10" width="9" customWidth="1"/>
    <col min="11" max="11" width="11" customWidth="1"/>
    <col min="12" max="12" width="10" customWidth="1"/>
    <col min="13" max="13" width="12" customWidth="1"/>
    <col min="14" max="15" width="10" customWidth="1"/>
    <col min="16" max="16" width="11" customWidth="1"/>
    <col min="17" max="17" width="15" customWidth="1"/>
    <col min="18" max="18" width="17" customWidth="1"/>
    <col min="19" max="19" width="11" customWidth="1"/>
    <col min="20" max="20" width="12" customWidth="1"/>
    <col min="21" max="21" width="30" customWidth="1"/>
  </cols>
  <sheetData>
    <row r="1" spans="1:21" ht="30" customHeight="1" x14ac:dyDescent="0.25">
      <c r="A1" s="14" t="s">
        <v>36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</row>
    <row r="2" spans="1:21" ht="15.75" customHeight="1" x14ac:dyDescent="0.25">
      <c r="A2" s="13" t="s">
        <v>37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4" spans="1:21" ht="33.75" customHeight="1" x14ac:dyDescent="0.25">
      <c r="A4" s="21" t="s">
        <v>38</v>
      </c>
      <c r="B4" s="22" t="s">
        <v>39</v>
      </c>
      <c r="C4" s="22" t="s">
        <v>40</v>
      </c>
      <c r="D4" s="22" t="s">
        <v>41</v>
      </c>
      <c r="E4" s="22" t="s">
        <v>42</v>
      </c>
      <c r="F4" s="22" t="s">
        <v>43</v>
      </c>
      <c r="G4" s="22" t="s">
        <v>44</v>
      </c>
      <c r="H4" s="22" t="s">
        <v>45</v>
      </c>
      <c r="I4" s="22" t="s">
        <v>46</v>
      </c>
      <c r="J4" s="22" t="s">
        <v>47</v>
      </c>
      <c r="K4" s="22" t="s">
        <v>48</v>
      </c>
      <c r="L4" s="22" t="s">
        <v>49</v>
      </c>
      <c r="M4" s="21" t="s">
        <v>50</v>
      </c>
      <c r="N4" s="21" t="s">
        <v>51</v>
      </c>
      <c r="O4" s="21" t="s">
        <v>52</v>
      </c>
      <c r="P4" s="22" t="s">
        <v>53</v>
      </c>
      <c r="Q4" s="22" t="s">
        <v>54</v>
      </c>
      <c r="R4" s="22" t="s">
        <v>55</v>
      </c>
      <c r="S4" s="22" t="s">
        <v>56</v>
      </c>
      <c r="T4" s="21" t="s">
        <v>57</v>
      </c>
      <c r="U4" s="22" t="s">
        <v>58</v>
      </c>
    </row>
    <row r="5" spans="1:21" ht="19.5" customHeight="1" x14ac:dyDescent="0.25">
      <c r="A5" s="23">
        <f t="shared" ref="A5:A44" si="0">IF($B5="","",ROW()-4)</f>
        <v>1</v>
      </c>
      <c r="B5" s="24" t="s">
        <v>59</v>
      </c>
      <c r="C5" s="25" t="s">
        <v>60</v>
      </c>
      <c r="D5" s="25" t="s">
        <v>61</v>
      </c>
      <c r="E5" s="25" t="s">
        <v>62</v>
      </c>
      <c r="F5" s="25" t="s">
        <v>6</v>
      </c>
      <c r="G5" s="26" t="s">
        <v>63</v>
      </c>
      <c r="H5" s="26" t="s">
        <v>64</v>
      </c>
      <c r="I5" s="25" t="s">
        <v>65</v>
      </c>
      <c r="J5" s="25"/>
      <c r="K5" s="27">
        <v>0.5</v>
      </c>
      <c r="L5" s="27">
        <v>0</v>
      </c>
      <c r="M5" s="28">
        <f t="shared" ref="M5:M44" si="1">IF($B5="",0,N(K5)+N(L5))</f>
        <v>0.5</v>
      </c>
      <c r="N5" s="28">
        <f t="shared" ref="N5:N44" si="2">IF($B5="",0,IF($J5="",0,IFERROR(INDEX($O$5:$O$44,MATCH($J5,$A$5:$A$44,0)),0)))</f>
        <v>0</v>
      </c>
      <c r="O5" s="28">
        <f t="shared" ref="O5:O44" si="3">IF($B5="",0,N5+M5)</f>
        <v>0.5</v>
      </c>
      <c r="P5" s="25" t="s">
        <v>66</v>
      </c>
      <c r="Q5" s="25" t="s">
        <v>67</v>
      </c>
      <c r="R5" s="25" t="s">
        <v>23</v>
      </c>
      <c r="S5" s="29">
        <v>1</v>
      </c>
      <c r="T5" s="30" t="str">
        <f t="shared" ref="T5:T44" si="4">IF($B5="","",IF(M5&gt;=Schwelle_Engpass,"Engpass","OK"))</f>
        <v>OK</v>
      </c>
      <c r="U5" s="26" t="s">
        <v>68</v>
      </c>
    </row>
    <row r="6" spans="1:21" ht="19.5" customHeight="1" x14ac:dyDescent="0.25">
      <c r="A6" s="31">
        <f t="shared" si="0"/>
        <v>2</v>
      </c>
      <c r="B6" s="32" t="s">
        <v>69</v>
      </c>
      <c r="C6" s="33" t="s">
        <v>60</v>
      </c>
      <c r="D6" s="33" t="s">
        <v>70</v>
      </c>
      <c r="E6" s="33" t="s">
        <v>62</v>
      </c>
      <c r="F6" s="33" t="s">
        <v>6</v>
      </c>
      <c r="G6" s="34" t="s">
        <v>64</v>
      </c>
      <c r="H6" s="34" t="s">
        <v>71</v>
      </c>
      <c r="I6" s="33" t="s">
        <v>72</v>
      </c>
      <c r="J6" s="33">
        <v>1</v>
      </c>
      <c r="K6" s="35">
        <v>0.75</v>
      </c>
      <c r="L6" s="35">
        <v>2</v>
      </c>
      <c r="M6" s="36">
        <f t="shared" si="1"/>
        <v>2.75</v>
      </c>
      <c r="N6" s="36">
        <f t="shared" si="2"/>
        <v>0.5</v>
      </c>
      <c r="O6" s="36">
        <f t="shared" si="3"/>
        <v>3.25</v>
      </c>
      <c r="P6" s="33" t="s">
        <v>73</v>
      </c>
      <c r="Q6" s="33" t="s">
        <v>74</v>
      </c>
      <c r="R6" s="33" t="s">
        <v>23</v>
      </c>
      <c r="S6" s="37">
        <v>1</v>
      </c>
      <c r="T6" s="38" t="str">
        <f t="shared" si="4"/>
        <v>OK</v>
      </c>
      <c r="U6" s="34" t="s">
        <v>75</v>
      </c>
    </row>
    <row r="7" spans="1:21" ht="19.5" customHeight="1" x14ac:dyDescent="0.25">
      <c r="A7" s="23">
        <f t="shared" si="0"/>
        <v>3</v>
      </c>
      <c r="B7" s="24" t="s">
        <v>76</v>
      </c>
      <c r="C7" s="25" t="s">
        <v>60</v>
      </c>
      <c r="D7" s="25" t="s">
        <v>61</v>
      </c>
      <c r="E7" s="25" t="s">
        <v>62</v>
      </c>
      <c r="F7" s="25" t="s">
        <v>6</v>
      </c>
      <c r="G7" s="26" t="s">
        <v>77</v>
      </c>
      <c r="H7" s="26" t="s">
        <v>78</v>
      </c>
      <c r="I7" s="25" t="s">
        <v>79</v>
      </c>
      <c r="J7" s="25">
        <v>2</v>
      </c>
      <c r="K7" s="27">
        <v>0.5</v>
      </c>
      <c r="L7" s="27">
        <v>6</v>
      </c>
      <c r="M7" s="28">
        <f t="shared" si="1"/>
        <v>6.5</v>
      </c>
      <c r="N7" s="28">
        <f t="shared" si="2"/>
        <v>3.25</v>
      </c>
      <c r="O7" s="28">
        <f t="shared" si="3"/>
        <v>9.75</v>
      </c>
      <c r="P7" s="25" t="s">
        <v>73</v>
      </c>
      <c r="Q7" s="25" t="s">
        <v>74</v>
      </c>
      <c r="R7" s="25" t="s">
        <v>23</v>
      </c>
      <c r="S7" s="29">
        <v>1</v>
      </c>
      <c r="T7" s="30" t="str">
        <f t="shared" si="4"/>
        <v>OK</v>
      </c>
      <c r="U7" s="26" t="s">
        <v>80</v>
      </c>
    </row>
    <row r="8" spans="1:21" ht="19.5" customHeight="1" x14ac:dyDescent="0.25">
      <c r="A8" s="31">
        <f t="shared" si="0"/>
        <v>4</v>
      </c>
      <c r="B8" s="32" t="s">
        <v>81</v>
      </c>
      <c r="C8" s="33" t="s">
        <v>60</v>
      </c>
      <c r="D8" s="33" t="s">
        <v>61</v>
      </c>
      <c r="E8" s="33" t="s">
        <v>62</v>
      </c>
      <c r="F8" s="33" t="s">
        <v>6</v>
      </c>
      <c r="G8" s="34" t="s">
        <v>78</v>
      </c>
      <c r="H8" s="34" t="s">
        <v>82</v>
      </c>
      <c r="I8" s="33" t="s">
        <v>72</v>
      </c>
      <c r="J8" s="33">
        <v>3</v>
      </c>
      <c r="K8" s="35">
        <v>1.5</v>
      </c>
      <c r="L8" s="35">
        <v>0</v>
      </c>
      <c r="M8" s="36">
        <f t="shared" si="1"/>
        <v>1.5</v>
      </c>
      <c r="N8" s="36">
        <f t="shared" si="2"/>
        <v>9.75</v>
      </c>
      <c r="O8" s="36">
        <f t="shared" si="3"/>
        <v>11.25</v>
      </c>
      <c r="P8" s="33" t="s">
        <v>66</v>
      </c>
      <c r="Q8" s="33" t="s">
        <v>74</v>
      </c>
      <c r="R8" s="33" t="s">
        <v>23</v>
      </c>
      <c r="S8" s="37">
        <v>1</v>
      </c>
      <c r="T8" s="38" t="str">
        <f t="shared" si="4"/>
        <v>OK</v>
      </c>
      <c r="U8" s="34"/>
    </row>
    <row r="9" spans="1:21" ht="19.5" customHeight="1" x14ac:dyDescent="0.25">
      <c r="A9" s="23">
        <f t="shared" si="0"/>
        <v>5</v>
      </c>
      <c r="B9" s="24" t="s">
        <v>83</v>
      </c>
      <c r="C9" s="25" t="s">
        <v>84</v>
      </c>
      <c r="D9" s="25" t="s">
        <v>70</v>
      </c>
      <c r="E9" s="25" t="s">
        <v>85</v>
      </c>
      <c r="F9" s="25" t="s">
        <v>14</v>
      </c>
      <c r="G9" s="26" t="s">
        <v>82</v>
      </c>
      <c r="H9" s="26" t="s">
        <v>86</v>
      </c>
      <c r="I9" s="25" t="s">
        <v>87</v>
      </c>
      <c r="J9" s="25">
        <v>4</v>
      </c>
      <c r="K9" s="27">
        <v>2</v>
      </c>
      <c r="L9" s="27">
        <v>4</v>
      </c>
      <c r="M9" s="28">
        <f t="shared" si="1"/>
        <v>6</v>
      </c>
      <c r="N9" s="28">
        <f t="shared" si="2"/>
        <v>11.25</v>
      </c>
      <c r="O9" s="28">
        <f t="shared" si="3"/>
        <v>17.25</v>
      </c>
      <c r="P9" s="25" t="s">
        <v>66</v>
      </c>
      <c r="Q9" s="25" t="s">
        <v>74</v>
      </c>
      <c r="R9" s="25" t="s">
        <v>23</v>
      </c>
      <c r="S9" s="29">
        <v>1</v>
      </c>
      <c r="T9" s="30" t="str">
        <f t="shared" si="4"/>
        <v>OK</v>
      </c>
      <c r="U9" s="26" t="s">
        <v>88</v>
      </c>
    </row>
    <row r="10" spans="1:21" ht="19.5" customHeight="1" x14ac:dyDescent="0.25">
      <c r="A10" s="31">
        <f t="shared" si="0"/>
        <v>6</v>
      </c>
      <c r="B10" s="32" t="s">
        <v>89</v>
      </c>
      <c r="C10" s="33" t="s">
        <v>84</v>
      </c>
      <c r="D10" s="33" t="s">
        <v>61</v>
      </c>
      <c r="E10" s="33" t="s">
        <v>62</v>
      </c>
      <c r="F10" s="33" t="s">
        <v>10</v>
      </c>
      <c r="G10" s="34" t="s">
        <v>86</v>
      </c>
      <c r="H10" s="34" t="s">
        <v>90</v>
      </c>
      <c r="I10" s="33" t="s">
        <v>91</v>
      </c>
      <c r="J10" s="33">
        <v>5</v>
      </c>
      <c r="K10" s="35">
        <v>2.5</v>
      </c>
      <c r="L10" s="35">
        <v>2</v>
      </c>
      <c r="M10" s="36">
        <f t="shared" si="1"/>
        <v>4.5</v>
      </c>
      <c r="N10" s="36">
        <f t="shared" si="2"/>
        <v>17.25</v>
      </c>
      <c r="O10" s="36">
        <f t="shared" si="3"/>
        <v>21.75</v>
      </c>
      <c r="P10" s="33" t="s">
        <v>66</v>
      </c>
      <c r="Q10" s="33" t="s">
        <v>67</v>
      </c>
      <c r="R10" s="33" t="s">
        <v>23</v>
      </c>
      <c r="S10" s="37">
        <v>1</v>
      </c>
      <c r="T10" s="38" t="str">
        <f t="shared" si="4"/>
        <v>OK</v>
      </c>
      <c r="U10" s="34"/>
    </row>
    <row r="11" spans="1:21" ht="19.5" customHeight="1" x14ac:dyDescent="0.25">
      <c r="A11" s="23">
        <f t="shared" si="0"/>
        <v>7</v>
      </c>
      <c r="B11" s="24" t="s">
        <v>92</v>
      </c>
      <c r="C11" s="25" t="s">
        <v>84</v>
      </c>
      <c r="D11" s="25" t="s">
        <v>93</v>
      </c>
      <c r="E11" s="25" t="s">
        <v>94</v>
      </c>
      <c r="F11" s="25" t="s">
        <v>6</v>
      </c>
      <c r="G11" s="26" t="s">
        <v>90</v>
      </c>
      <c r="H11" s="26" t="s">
        <v>95</v>
      </c>
      <c r="I11" s="25" t="s">
        <v>96</v>
      </c>
      <c r="J11" s="25">
        <v>6</v>
      </c>
      <c r="K11" s="27">
        <v>0.5</v>
      </c>
      <c r="L11" s="27">
        <v>8</v>
      </c>
      <c r="M11" s="28">
        <f t="shared" si="1"/>
        <v>8.5</v>
      </c>
      <c r="N11" s="28">
        <f t="shared" si="2"/>
        <v>21.75</v>
      </c>
      <c r="O11" s="28">
        <f t="shared" si="3"/>
        <v>30.25</v>
      </c>
      <c r="P11" s="25" t="s">
        <v>73</v>
      </c>
      <c r="Q11" s="25" t="s">
        <v>67</v>
      </c>
      <c r="R11" s="25" t="s">
        <v>23</v>
      </c>
      <c r="S11" s="29">
        <v>1</v>
      </c>
      <c r="T11" s="30" t="str">
        <f t="shared" si="4"/>
        <v>Engpass</v>
      </c>
      <c r="U11" s="26" t="s">
        <v>97</v>
      </c>
    </row>
    <row r="12" spans="1:21" ht="19.5" customHeight="1" x14ac:dyDescent="0.25">
      <c r="A12" s="31">
        <f t="shared" si="0"/>
        <v>8</v>
      </c>
      <c r="B12" s="32" t="s">
        <v>98</v>
      </c>
      <c r="C12" s="33" t="s">
        <v>84</v>
      </c>
      <c r="D12" s="33" t="s">
        <v>99</v>
      </c>
      <c r="E12" s="33" t="s">
        <v>100</v>
      </c>
      <c r="F12" s="33" t="s">
        <v>27</v>
      </c>
      <c r="G12" s="34" t="s">
        <v>95</v>
      </c>
      <c r="H12" s="34" t="s">
        <v>101</v>
      </c>
      <c r="I12" s="33" t="s">
        <v>96</v>
      </c>
      <c r="J12" s="33">
        <v>7</v>
      </c>
      <c r="K12" s="35">
        <v>0</v>
      </c>
      <c r="L12" s="35">
        <v>0</v>
      </c>
      <c r="M12" s="36">
        <f t="shared" si="1"/>
        <v>0</v>
      </c>
      <c r="N12" s="36">
        <f t="shared" si="2"/>
        <v>30.25</v>
      </c>
      <c r="O12" s="36">
        <f t="shared" si="3"/>
        <v>30.25</v>
      </c>
      <c r="P12" s="33" t="s">
        <v>66</v>
      </c>
      <c r="Q12" s="33" t="s">
        <v>102</v>
      </c>
      <c r="R12" s="33" t="s">
        <v>23</v>
      </c>
      <c r="S12" s="37">
        <v>1</v>
      </c>
      <c r="T12" s="38" t="str">
        <f t="shared" si="4"/>
        <v>OK</v>
      </c>
      <c r="U12" s="34" t="s">
        <v>103</v>
      </c>
    </row>
    <row r="13" spans="1:21" ht="19.5" customHeight="1" x14ac:dyDescent="0.25">
      <c r="A13" s="23">
        <f t="shared" si="0"/>
        <v>9</v>
      </c>
      <c r="B13" s="24" t="s">
        <v>104</v>
      </c>
      <c r="C13" s="25" t="s">
        <v>105</v>
      </c>
      <c r="D13" s="25" t="s">
        <v>61</v>
      </c>
      <c r="E13" s="25" t="s">
        <v>62</v>
      </c>
      <c r="F13" s="25" t="s">
        <v>6</v>
      </c>
      <c r="G13" s="26" t="s">
        <v>101</v>
      </c>
      <c r="H13" s="26" t="s">
        <v>106</v>
      </c>
      <c r="I13" s="25" t="s">
        <v>87</v>
      </c>
      <c r="J13" s="25">
        <v>8</v>
      </c>
      <c r="K13" s="27">
        <v>0.75</v>
      </c>
      <c r="L13" s="27">
        <v>1</v>
      </c>
      <c r="M13" s="28">
        <f t="shared" si="1"/>
        <v>1.75</v>
      </c>
      <c r="N13" s="28">
        <f t="shared" si="2"/>
        <v>30.25</v>
      </c>
      <c r="O13" s="28">
        <f t="shared" si="3"/>
        <v>32</v>
      </c>
      <c r="P13" s="25" t="s">
        <v>66</v>
      </c>
      <c r="Q13" s="25" t="s">
        <v>102</v>
      </c>
      <c r="R13" s="25" t="s">
        <v>23</v>
      </c>
      <c r="S13" s="29">
        <v>1</v>
      </c>
      <c r="T13" s="30" t="str">
        <f t="shared" si="4"/>
        <v>OK</v>
      </c>
      <c r="U13" s="26"/>
    </row>
    <row r="14" spans="1:21" ht="19.5" customHeight="1" x14ac:dyDescent="0.25">
      <c r="A14" s="31">
        <f t="shared" si="0"/>
        <v>10</v>
      </c>
      <c r="B14" s="32" t="s">
        <v>107</v>
      </c>
      <c r="C14" s="33" t="s">
        <v>105</v>
      </c>
      <c r="D14" s="33" t="s">
        <v>61</v>
      </c>
      <c r="E14" s="33" t="s">
        <v>94</v>
      </c>
      <c r="F14" s="33" t="s">
        <v>14</v>
      </c>
      <c r="G14" s="34" t="s">
        <v>106</v>
      </c>
      <c r="H14" s="34" t="s">
        <v>108</v>
      </c>
      <c r="I14" s="33" t="s">
        <v>109</v>
      </c>
      <c r="J14" s="33">
        <v>9</v>
      </c>
      <c r="K14" s="35">
        <v>1.5</v>
      </c>
      <c r="L14" s="35">
        <v>4</v>
      </c>
      <c r="M14" s="36">
        <f t="shared" si="1"/>
        <v>5.5</v>
      </c>
      <c r="N14" s="36">
        <f t="shared" si="2"/>
        <v>32</v>
      </c>
      <c r="O14" s="36">
        <f t="shared" si="3"/>
        <v>37.5</v>
      </c>
      <c r="P14" s="33" t="s">
        <v>66</v>
      </c>
      <c r="Q14" s="33" t="s">
        <v>74</v>
      </c>
      <c r="R14" s="33" t="s">
        <v>11</v>
      </c>
      <c r="S14" s="37">
        <v>0.8</v>
      </c>
      <c r="T14" s="38" t="str">
        <f t="shared" si="4"/>
        <v>OK</v>
      </c>
      <c r="U14" s="34"/>
    </row>
    <row r="15" spans="1:21" ht="19.5" customHeight="1" x14ac:dyDescent="0.25">
      <c r="A15" s="23">
        <f t="shared" si="0"/>
        <v>11</v>
      </c>
      <c r="B15" s="24" t="s">
        <v>110</v>
      </c>
      <c r="C15" s="25" t="s">
        <v>105</v>
      </c>
      <c r="D15" s="25" t="s">
        <v>61</v>
      </c>
      <c r="E15" s="25" t="s">
        <v>62</v>
      </c>
      <c r="F15" s="25" t="s">
        <v>10</v>
      </c>
      <c r="G15" s="26" t="s">
        <v>108</v>
      </c>
      <c r="H15" s="26" t="s">
        <v>111</v>
      </c>
      <c r="I15" s="25" t="s">
        <v>87</v>
      </c>
      <c r="J15" s="25">
        <v>10</v>
      </c>
      <c r="K15" s="27">
        <v>1</v>
      </c>
      <c r="L15" s="27">
        <v>16</v>
      </c>
      <c r="M15" s="28">
        <f t="shared" si="1"/>
        <v>17</v>
      </c>
      <c r="N15" s="28">
        <f t="shared" si="2"/>
        <v>37.5</v>
      </c>
      <c r="O15" s="28">
        <f t="shared" si="3"/>
        <v>54.5</v>
      </c>
      <c r="P15" s="25" t="s">
        <v>66</v>
      </c>
      <c r="Q15" s="25" t="s">
        <v>67</v>
      </c>
      <c r="R15" s="25" t="s">
        <v>11</v>
      </c>
      <c r="S15" s="29">
        <v>0.6</v>
      </c>
      <c r="T15" s="30" t="str">
        <f t="shared" si="4"/>
        <v>Engpass</v>
      </c>
      <c r="U15" s="26" t="s">
        <v>112</v>
      </c>
    </row>
    <row r="16" spans="1:21" ht="19.5" customHeight="1" x14ac:dyDescent="0.25">
      <c r="A16" s="31">
        <f t="shared" si="0"/>
        <v>12</v>
      </c>
      <c r="B16" s="32" t="s">
        <v>113</v>
      </c>
      <c r="C16" s="33" t="s">
        <v>105</v>
      </c>
      <c r="D16" s="33" t="s">
        <v>70</v>
      </c>
      <c r="E16" s="33" t="s">
        <v>62</v>
      </c>
      <c r="F16" s="33" t="s">
        <v>10</v>
      </c>
      <c r="G16" s="34" t="s">
        <v>114</v>
      </c>
      <c r="H16" s="34" t="s">
        <v>115</v>
      </c>
      <c r="I16" s="33" t="s">
        <v>87</v>
      </c>
      <c r="J16" s="33">
        <v>11</v>
      </c>
      <c r="K16" s="35">
        <v>0.5</v>
      </c>
      <c r="L16" s="35">
        <v>2</v>
      </c>
      <c r="M16" s="36">
        <f t="shared" si="1"/>
        <v>2.5</v>
      </c>
      <c r="N16" s="36">
        <f t="shared" si="2"/>
        <v>54.5</v>
      </c>
      <c r="O16" s="36">
        <f t="shared" si="3"/>
        <v>57</v>
      </c>
      <c r="P16" s="33" t="s">
        <v>73</v>
      </c>
      <c r="Q16" s="33" t="s">
        <v>102</v>
      </c>
      <c r="R16" s="33" t="s">
        <v>15</v>
      </c>
      <c r="S16" s="37">
        <v>0.25</v>
      </c>
      <c r="T16" s="38" t="str">
        <f t="shared" si="4"/>
        <v>OK</v>
      </c>
      <c r="U16" s="34"/>
    </row>
    <row r="17" spans="1:21" ht="19.5" customHeight="1" x14ac:dyDescent="0.25">
      <c r="A17" s="23">
        <f t="shared" si="0"/>
        <v>13</v>
      </c>
      <c r="B17" s="24" t="s">
        <v>116</v>
      </c>
      <c r="C17" s="25" t="s">
        <v>105</v>
      </c>
      <c r="D17" s="25" t="s">
        <v>61</v>
      </c>
      <c r="E17" s="25" t="s">
        <v>62</v>
      </c>
      <c r="F17" s="25" t="s">
        <v>14</v>
      </c>
      <c r="G17" s="26" t="s">
        <v>115</v>
      </c>
      <c r="H17" s="26" t="s">
        <v>117</v>
      </c>
      <c r="I17" s="25" t="s">
        <v>118</v>
      </c>
      <c r="J17" s="25">
        <v>12</v>
      </c>
      <c r="K17" s="27">
        <v>12</v>
      </c>
      <c r="L17" s="27">
        <v>3</v>
      </c>
      <c r="M17" s="28">
        <f t="shared" si="1"/>
        <v>15</v>
      </c>
      <c r="N17" s="28">
        <f t="shared" si="2"/>
        <v>57</v>
      </c>
      <c r="O17" s="28">
        <f t="shared" si="3"/>
        <v>72</v>
      </c>
      <c r="P17" s="25" t="s">
        <v>66</v>
      </c>
      <c r="Q17" s="25" t="s">
        <v>74</v>
      </c>
      <c r="R17" s="25" t="s">
        <v>7</v>
      </c>
      <c r="S17" s="29">
        <v>0</v>
      </c>
      <c r="T17" s="30" t="str">
        <f t="shared" si="4"/>
        <v>Engpass</v>
      </c>
      <c r="U17" s="26" t="s">
        <v>119</v>
      </c>
    </row>
    <row r="18" spans="1:21" ht="19.5" customHeight="1" x14ac:dyDescent="0.25">
      <c r="A18" s="31">
        <f t="shared" si="0"/>
        <v>14</v>
      </c>
      <c r="B18" s="32" t="s">
        <v>120</v>
      </c>
      <c r="C18" s="33" t="s">
        <v>105</v>
      </c>
      <c r="D18" s="33" t="s">
        <v>61</v>
      </c>
      <c r="E18" s="33" t="s">
        <v>62</v>
      </c>
      <c r="F18" s="33" t="s">
        <v>14</v>
      </c>
      <c r="G18" s="34" t="s">
        <v>117</v>
      </c>
      <c r="H18" s="34" t="s">
        <v>121</v>
      </c>
      <c r="I18" s="33" t="s">
        <v>72</v>
      </c>
      <c r="J18" s="33">
        <v>13</v>
      </c>
      <c r="K18" s="35">
        <v>0.5</v>
      </c>
      <c r="L18" s="35">
        <v>0</v>
      </c>
      <c r="M18" s="36">
        <f t="shared" si="1"/>
        <v>0.5</v>
      </c>
      <c r="N18" s="36">
        <f t="shared" si="2"/>
        <v>72</v>
      </c>
      <c r="O18" s="36">
        <f t="shared" si="3"/>
        <v>72.5</v>
      </c>
      <c r="P18" s="33" t="s">
        <v>73</v>
      </c>
      <c r="Q18" s="33" t="s">
        <v>67</v>
      </c>
      <c r="R18" s="33" t="s">
        <v>7</v>
      </c>
      <c r="S18" s="37">
        <v>0</v>
      </c>
      <c r="T18" s="38" t="str">
        <f t="shared" si="4"/>
        <v>OK</v>
      </c>
      <c r="U18" s="34"/>
    </row>
    <row r="19" spans="1:21" ht="19.5" customHeight="1" x14ac:dyDescent="0.25">
      <c r="A19" s="23">
        <f t="shared" si="0"/>
        <v>15</v>
      </c>
      <c r="B19" s="24" t="s">
        <v>122</v>
      </c>
      <c r="C19" s="25" t="s">
        <v>18</v>
      </c>
      <c r="D19" s="25" t="s">
        <v>70</v>
      </c>
      <c r="E19" s="25" t="s">
        <v>85</v>
      </c>
      <c r="F19" s="25" t="s">
        <v>18</v>
      </c>
      <c r="G19" s="26" t="s">
        <v>117</v>
      </c>
      <c r="H19" s="26" t="s">
        <v>123</v>
      </c>
      <c r="I19" s="25" t="s">
        <v>124</v>
      </c>
      <c r="J19" s="25">
        <v>14</v>
      </c>
      <c r="K19" s="27">
        <v>2</v>
      </c>
      <c r="L19" s="27">
        <v>6</v>
      </c>
      <c r="M19" s="28">
        <f t="shared" si="1"/>
        <v>8</v>
      </c>
      <c r="N19" s="28">
        <f t="shared" si="2"/>
        <v>72.5</v>
      </c>
      <c r="O19" s="28">
        <f t="shared" si="3"/>
        <v>80.5</v>
      </c>
      <c r="P19" s="25" t="s">
        <v>66</v>
      </c>
      <c r="Q19" s="25" t="s">
        <v>74</v>
      </c>
      <c r="R19" s="25" t="s">
        <v>19</v>
      </c>
      <c r="S19" s="29">
        <v>0</v>
      </c>
      <c r="T19" s="30" t="str">
        <f t="shared" si="4"/>
        <v>Engpass</v>
      </c>
      <c r="U19" s="26" t="s">
        <v>125</v>
      </c>
    </row>
    <row r="20" spans="1:21" ht="19.5" customHeight="1" x14ac:dyDescent="0.25">
      <c r="A20" s="31">
        <f t="shared" si="0"/>
        <v>16</v>
      </c>
      <c r="B20" s="32" t="s">
        <v>126</v>
      </c>
      <c r="C20" s="33" t="s">
        <v>18</v>
      </c>
      <c r="D20" s="33" t="s">
        <v>93</v>
      </c>
      <c r="E20" s="33" t="s">
        <v>85</v>
      </c>
      <c r="F20" s="33" t="s">
        <v>18</v>
      </c>
      <c r="G20" s="34" t="s">
        <v>123</v>
      </c>
      <c r="H20" s="34" t="s">
        <v>127</v>
      </c>
      <c r="I20" s="33" t="s">
        <v>124</v>
      </c>
      <c r="J20" s="33">
        <v>15</v>
      </c>
      <c r="K20" s="35">
        <v>1</v>
      </c>
      <c r="L20" s="35">
        <v>2</v>
      </c>
      <c r="M20" s="36">
        <f t="shared" si="1"/>
        <v>3</v>
      </c>
      <c r="N20" s="36">
        <f t="shared" si="2"/>
        <v>80.5</v>
      </c>
      <c r="O20" s="36">
        <f t="shared" si="3"/>
        <v>83.5</v>
      </c>
      <c r="P20" s="33" t="s">
        <v>73</v>
      </c>
      <c r="Q20" s="33" t="s">
        <v>74</v>
      </c>
      <c r="R20" s="33" t="s">
        <v>7</v>
      </c>
      <c r="S20" s="37">
        <v>0</v>
      </c>
      <c r="T20" s="38" t="str">
        <f t="shared" si="4"/>
        <v>OK</v>
      </c>
      <c r="U20" s="34"/>
    </row>
    <row r="21" spans="1:21" ht="19.5" customHeight="1" x14ac:dyDescent="0.25">
      <c r="A21" s="23">
        <f t="shared" si="0"/>
        <v>17</v>
      </c>
      <c r="B21" s="24" t="s">
        <v>128</v>
      </c>
      <c r="C21" s="25" t="s">
        <v>18</v>
      </c>
      <c r="D21" s="25" t="s">
        <v>61</v>
      </c>
      <c r="E21" s="25" t="s">
        <v>62</v>
      </c>
      <c r="F21" s="25" t="s">
        <v>14</v>
      </c>
      <c r="G21" s="26" t="s">
        <v>127</v>
      </c>
      <c r="H21" s="26" t="s">
        <v>129</v>
      </c>
      <c r="I21" s="25" t="s">
        <v>118</v>
      </c>
      <c r="J21" s="25">
        <v>16</v>
      </c>
      <c r="K21" s="27">
        <v>3</v>
      </c>
      <c r="L21" s="27">
        <v>4</v>
      </c>
      <c r="M21" s="28">
        <f t="shared" si="1"/>
        <v>7</v>
      </c>
      <c r="N21" s="28">
        <f t="shared" si="2"/>
        <v>83.5</v>
      </c>
      <c r="O21" s="28">
        <f t="shared" si="3"/>
        <v>90.5</v>
      </c>
      <c r="P21" s="25" t="s">
        <v>73</v>
      </c>
      <c r="Q21" s="25" t="s">
        <v>74</v>
      </c>
      <c r="R21" s="25" t="s">
        <v>7</v>
      </c>
      <c r="S21" s="29">
        <v>0</v>
      </c>
      <c r="T21" s="30" t="str">
        <f t="shared" si="4"/>
        <v>OK</v>
      </c>
      <c r="U21" s="26" t="s">
        <v>130</v>
      </c>
    </row>
    <row r="22" spans="1:21" ht="19.5" customHeight="1" x14ac:dyDescent="0.25">
      <c r="A22" s="31">
        <f t="shared" si="0"/>
        <v>18</v>
      </c>
      <c r="B22" s="32" t="s">
        <v>131</v>
      </c>
      <c r="C22" s="33" t="s">
        <v>18</v>
      </c>
      <c r="D22" s="33" t="s">
        <v>99</v>
      </c>
      <c r="E22" s="33" t="s">
        <v>100</v>
      </c>
      <c r="F22" s="33" t="s">
        <v>18</v>
      </c>
      <c r="G22" s="34" t="s">
        <v>129</v>
      </c>
      <c r="H22" s="34" t="s">
        <v>132</v>
      </c>
      <c r="I22" s="33" t="s">
        <v>96</v>
      </c>
      <c r="J22" s="33">
        <v>17</v>
      </c>
      <c r="K22" s="35">
        <v>0.5</v>
      </c>
      <c r="L22" s="35">
        <v>1</v>
      </c>
      <c r="M22" s="36">
        <f t="shared" si="1"/>
        <v>1.5</v>
      </c>
      <c r="N22" s="36">
        <f t="shared" si="2"/>
        <v>90.5</v>
      </c>
      <c r="O22" s="36">
        <f t="shared" si="3"/>
        <v>92</v>
      </c>
      <c r="P22" s="33" t="s">
        <v>66</v>
      </c>
      <c r="Q22" s="33" t="s">
        <v>67</v>
      </c>
      <c r="R22" s="33" t="s">
        <v>7</v>
      </c>
      <c r="S22" s="37">
        <v>0</v>
      </c>
      <c r="T22" s="38" t="str">
        <f t="shared" si="4"/>
        <v>OK</v>
      </c>
      <c r="U22" s="34" t="s">
        <v>133</v>
      </c>
    </row>
    <row r="23" spans="1:21" ht="19.5" customHeight="1" x14ac:dyDescent="0.25">
      <c r="A23" s="23">
        <f t="shared" si="0"/>
        <v>19</v>
      </c>
      <c r="B23" s="24" t="s">
        <v>134</v>
      </c>
      <c r="C23" s="25" t="s">
        <v>135</v>
      </c>
      <c r="D23" s="25" t="s">
        <v>61</v>
      </c>
      <c r="E23" s="25" t="s">
        <v>62</v>
      </c>
      <c r="F23" s="25" t="s">
        <v>6</v>
      </c>
      <c r="G23" s="26" t="s">
        <v>132</v>
      </c>
      <c r="H23" s="26" t="s">
        <v>136</v>
      </c>
      <c r="I23" s="25" t="s">
        <v>72</v>
      </c>
      <c r="J23" s="25">
        <v>18</v>
      </c>
      <c r="K23" s="27">
        <v>1.5</v>
      </c>
      <c r="L23" s="27">
        <v>2</v>
      </c>
      <c r="M23" s="28">
        <f t="shared" si="1"/>
        <v>3.5</v>
      </c>
      <c r="N23" s="28">
        <f t="shared" si="2"/>
        <v>92</v>
      </c>
      <c r="O23" s="28">
        <f t="shared" si="3"/>
        <v>95.5</v>
      </c>
      <c r="P23" s="25" t="s">
        <v>66</v>
      </c>
      <c r="Q23" s="25" t="s">
        <v>74</v>
      </c>
      <c r="R23" s="25" t="s">
        <v>7</v>
      </c>
      <c r="S23" s="29">
        <v>0</v>
      </c>
      <c r="T23" s="30" t="str">
        <f t="shared" si="4"/>
        <v>OK</v>
      </c>
      <c r="U23" s="26"/>
    </row>
    <row r="24" spans="1:21" ht="19.5" customHeight="1" x14ac:dyDescent="0.25">
      <c r="A24" s="31">
        <f t="shared" si="0"/>
        <v>20</v>
      </c>
      <c r="B24" s="32" t="s">
        <v>137</v>
      </c>
      <c r="C24" s="33" t="s">
        <v>135</v>
      </c>
      <c r="D24" s="33" t="s">
        <v>61</v>
      </c>
      <c r="E24" s="33" t="s">
        <v>62</v>
      </c>
      <c r="F24" s="33" t="s">
        <v>22</v>
      </c>
      <c r="G24" s="34" t="s">
        <v>136</v>
      </c>
      <c r="H24" s="34" t="s">
        <v>138</v>
      </c>
      <c r="I24" s="33" t="s">
        <v>139</v>
      </c>
      <c r="J24" s="33">
        <v>19</v>
      </c>
      <c r="K24" s="35">
        <v>0.75</v>
      </c>
      <c r="L24" s="35">
        <v>4</v>
      </c>
      <c r="M24" s="36">
        <f t="shared" si="1"/>
        <v>4.75</v>
      </c>
      <c r="N24" s="36">
        <f t="shared" si="2"/>
        <v>95.5</v>
      </c>
      <c r="O24" s="36">
        <f t="shared" si="3"/>
        <v>100.25</v>
      </c>
      <c r="P24" s="33" t="s">
        <v>66</v>
      </c>
      <c r="Q24" s="33" t="s">
        <v>102</v>
      </c>
      <c r="R24" s="33" t="s">
        <v>7</v>
      </c>
      <c r="S24" s="37">
        <v>0</v>
      </c>
      <c r="T24" s="38" t="str">
        <f t="shared" si="4"/>
        <v>OK</v>
      </c>
      <c r="U24" s="34"/>
    </row>
    <row r="25" spans="1:21" ht="19.5" customHeight="1" x14ac:dyDescent="0.25">
      <c r="A25" s="23">
        <f t="shared" si="0"/>
        <v>21</v>
      </c>
      <c r="B25" s="24" t="s">
        <v>140</v>
      </c>
      <c r="C25" s="25" t="s">
        <v>135</v>
      </c>
      <c r="D25" s="25" t="s">
        <v>61</v>
      </c>
      <c r="E25" s="25" t="s">
        <v>141</v>
      </c>
      <c r="F25" s="25" t="s">
        <v>26</v>
      </c>
      <c r="G25" s="26" t="s">
        <v>138</v>
      </c>
      <c r="H25" s="26" t="s">
        <v>142</v>
      </c>
      <c r="I25" s="25" t="s">
        <v>143</v>
      </c>
      <c r="J25" s="25">
        <v>20</v>
      </c>
      <c r="K25" s="27">
        <v>0.5</v>
      </c>
      <c r="L25" s="27">
        <v>0</v>
      </c>
      <c r="M25" s="28">
        <f t="shared" si="1"/>
        <v>0.5</v>
      </c>
      <c r="N25" s="28">
        <f t="shared" si="2"/>
        <v>100.25</v>
      </c>
      <c r="O25" s="28">
        <f t="shared" si="3"/>
        <v>100.75</v>
      </c>
      <c r="P25" s="25" t="s">
        <v>73</v>
      </c>
      <c r="Q25" s="25" t="s">
        <v>102</v>
      </c>
      <c r="R25" s="25" t="s">
        <v>7</v>
      </c>
      <c r="S25" s="29">
        <v>0</v>
      </c>
      <c r="T25" s="30" t="str">
        <f t="shared" si="4"/>
        <v>OK</v>
      </c>
      <c r="U25" s="26" t="s">
        <v>144</v>
      </c>
    </row>
    <row r="26" spans="1:21" ht="19.5" customHeight="1" x14ac:dyDescent="0.25">
      <c r="A26" s="31">
        <f t="shared" si="0"/>
        <v>22</v>
      </c>
      <c r="B26" s="32" t="s">
        <v>145</v>
      </c>
      <c r="C26" s="33" t="s">
        <v>135</v>
      </c>
      <c r="D26" s="33" t="s">
        <v>99</v>
      </c>
      <c r="E26" s="33" t="s">
        <v>94</v>
      </c>
      <c r="F26" s="33" t="s">
        <v>27</v>
      </c>
      <c r="G26" s="34" t="s">
        <v>142</v>
      </c>
      <c r="H26" s="34" t="s">
        <v>146</v>
      </c>
      <c r="I26" s="33" t="s">
        <v>96</v>
      </c>
      <c r="J26" s="33">
        <v>21</v>
      </c>
      <c r="K26" s="35">
        <v>0</v>
      </c>
      <c r="L26" s="35">
        <v>0</v>
      </c>
      <c r="M26" s="36">
        <f t="shared" si="1"/>
        <v>0</v>
      </c>
      <c r="N26" s="36">
        <f t="shared" si="2"/>
        <v>100.75</v>
      </c>
      <c r="O26" s="36">
        <f t="shared" si="3"/>
        <v>100.75</v>
      </c>
      <c r="P26" s="33" t="s">
        <v>66</v>
      </c>
      <c r="Q26" s="33" t="s">
        <v>102</v>
      </c>
      <c r="R26" s="33" t="s">
        <v>7</v>
      </c>
      <c r="S26" s="37">
        <v>0</v>
      </c>
      <c r="T26" s="38" t="str">
        <f t="shared" si="4"/>
        <v>OK</v>
      </c>
      <c r="U26" s="34" t="s">
        <v>147</v>
      </c>
    </row>
    <row r="27" spans="1:21" ht="19.5" customHeight="1" x14ac:dyDescent="0.25">
      <c r="A27" s="23" t="str">
        <f t="shared" si="0"/>
        <v/>
      </c>
      <c r="B27" s="24"/>
      <c r="C27" s="25"/>
      <c r="D27" s="25"/>
      <c r="E27" s="25"/>
      <c r="F27" s="25"/>
      <c r="G27" s="26"/>
      <c r="H27" s="26"/>
      <c r="I27" s="25"/>
      <c r="J27" s="25"/>
      <c r="K27" s="27"/>
      <c r="L27" s="27"/>
      <c r="M27" s="28">
        <f t="shared" si="1"/>
        <v>0</v>
      </c>
      <c r="N27" s="28">
        <f t="shared" si="2"/>
        <v>0</v>
      </c>
      <c r="O27" s="28">
        <f t="shared" si="3"/>
        <v>0</v>
      </c>
      <c r="P27" s="25"/>
      <c r="Q27" s="25"/>
      <c r="R27" s="25"/>
      <c r="S27" s="29"/>
      <c r="T27" s="30" t="str">
        <f t="shared" si="4"/>
        <v/>
      </c>
      <c r="U27" s="26"/>
    </row>
    <row r="28" spans="1:21" ht="19.5" customHeight="1" x14ac:dyDescent="0.25">
      <c r="A28" s="31" t="str">
        <f t="shared" si="0"/>
        <v/>
      </c>
      <c r="B28" s="32"/>
      <c r="C28" s="33"/>
      <c r="D28" s="33"/>
      <c r="E28" s="33"/>
      <c r="F28" s="33"/>
      <c r="G28" s="34"/>
      <c r="H28" s="34"/>
      <c r="I28" s="33"/>
      <c r="J28" s="33"/>
      <c r="K28" s="35"/>
      <c r="L28" s="35"/>
      <c r="M28" s="36">
        <f t="shared" si="1"/>
        <v>0</v>
      </c>
      <c r="N28" s="36">
        <f t="shared" si="2"/>
        <v>0</v>
      </c>
      <c r="O28" s="36">
        <f t="shared" si="3"/>
        <v>0</v>
      </c>
      <c r="P28" s="33"/>
      <c r="Q28" s="33"/>
      <c r="R28" s="33"/>
      <c r="S28" s="37"/>
      <c r="T28" s="38" t="str">
        <f t="shared" si="4"/>
        <v/>
      </c>
      <c r="U28" s="34"/>
    </row>
    <row r="29" spans="1:21" ht="19.5" customHeight="1" x14ac:dyDescent="0.25">
      <c r="A29" s="23" t="str">
        <f t="shared" si="0"/>
        <v/>
      </c>
      <c r="B29" s="24"/>
      <c r="C29" s="25"/>
      <c r="D29" s="25"/>
      <c r="E29" s="25"/>
      <c r="F29" s="25"/>
      <c r="G29" s="26"/>
      <c r="H29" s="26"/>
      <c r="I29" s="25"/>
      <c r="J29" s="25"/>
      <c r="K29" s="27"/>
      <c r="L29" s="27"/>
      <c r="M29" s="28">
        <f t="shared" si="1"/>
        <v>0</v>
      </c>
      <c r="N29" s="28">
        <f t="shared" si="2"/>
        <v>0</v>
      </c>
      <c r="O29" s="28">
        <f t="shared" si="3"/>
        <v>0</v>
      </c>
      <c r="P29" s="25"/>
      <c r="Q29" s="25"/>
      <c r="R29" s="25"/>
      <c r="S29" s="29"/>
      <c r="T29" s="30" t="str">
        <f t="shared" si="4"/>
        <v/>
      </c>
      <c r="U29" s="26"/>
    </row>
    <row r="30" spans="1:21" ht="19.5" customHeight="1" x14ac:dyDescent="0.25">
      <c r="A30" s="31" t="str">
        <f t="shared" si="0"/>
        <v/>
      </c>
      <c r="B30" s="32"/>
      <c r="C30" s="33"/>
      <c r="D30" s="33"/>
      <c r="E30" s="33"/>
      <c r="F30" s="33"/>
      <c r="G30" s="34"/>
      <c r="H30" s="34"/>
      <c r="I30" s="33"/>
      <c r="J30" s="33"/>
      <c r="K30" s="35"/>
      <c r="L30" s="35"/>
      <c r="M30" s="36">
        <f t="shared" si="1"/>
        <v>0</v>
      </c>
      <c r="N30" s="36">
        <f t="shared" si="2"/>
        <v>0</v>
      </c>
      <c r="O30" s="36">
        <f t="shared" si="3"/>
        <v>0</v>
      </c>
      <c r="P30" s="33"/>
      <c r="Q30" s="33"/>
      <c r="R30" s="33"/>
      <c r="S30" s="37"/>
      <c r="T30" s="38" t="str">
        <f t="shared" si="4"/>
        <v/>
      </c>
      <c r="U30" s="34"/>
    </row>
    <row r="31" spans="1:21" ht="19.5" customHeight="1" x14ac:dyDescent="0.25">
      <c r="A31" s="23" t="str">
        <f t="shared" si="0"/>
        <v/>
      </c>
      <c r="B31" s="24"/>
      <c r="C31" s="25"/>
      <c r="D31" s="25"/>
      <c r="E31" s="25"/>
      <c r="F31" s="25"/>
      <c r="G31" s="26"/>
      <c r="H31" s="26"/>
      <c r="I31" s="25"/>
      <c r="J31" s="25"/>
      <c r="K31" s="27"/>
      <c r="L31" s="27"/>
      <c r="M31" s="28">
        <f t="shared" si="1"/>
        <v>0</v>
      </c>
      <c r="N31" s="28">
        <f t="shared" si="2"/>
        <v>0</v>
      </c>
      <c r="O31" s="28">
        <f t="shared" si="3"/>
        <v>0</v>
      </c>
      <c r="P31" s="25"/>
      <c r="Q31" s="25"/>
      <c r="R31" s="25"/>
      <c r="S31" s="29"/>
      <c r="T31" s="30" t="str">
        <f t="shared" si="4"/>
        <v/>
      </c>
      <c r="U31" s="26"/>
    </row>
    <row r="32" spans="1:21" ht="19.5" customHeight="1" x14ac:dyDescent="0.25">
      <c r="A32" s="31" t="str">
        <f t="shared" si="0"/>
        <v/>
      </c>
      <c r="B32" s="32"/>
      <c r="C32" s="33"/>
      <c r="D32" s="33"/>
      <c r="E32" s="33"/>
      <c r="F32" s="33"/>
      <c r="G32" s="34"/>
      <c r="H32" s="34"/>
      <c r="I32" s="33"/>
      <c r="J32" s="33"/>
      <c r="K32" s="35"/>
      <c r="L32" s="35"/>
      <c r="M32" s="36">
        <f t="shared" si="1"/>
        <v>0</v>
      </c>
      <c r="N32" s="36">
        <f t="shared" si="2"/>
        <v>0</v>
      </c>
      <c r="O32" s="36">
        <f t="shared" si="3"/>
        <v>0</v>
      </c>
      <c r="P32" s="33"/>
      <c r="Q32" s="33"/>
      <c r="R32" s="33"/>
      <c r="S32" s="37"/>
      <c r="T32" s="38" t="str">
        <f t="shared" si="4"/>
        <v/>
      </c>
      <c r="U32" s="34"/>
    </row>
    <row r="33" spans="1:21" ht="19.5" customHeight="1" x14ac:dyDescent="0.25">
      <c r="A33" s="23" t="str">
        <f t="shared" si="0"/>
        <v/>
      </c>
      <c r="B33" s="24"/>
      <c r="C33" s="25"/>
      <c r="D33" s="25"/>
      <c r="E33" s="25"/>
      <c r="F33" s="25"/>
      <c r="G33" s="26"/>
      <c r="H33" s="26"/>
      <c r="I33" s="25"/>
      <c r="J33" s="25"/>
      <c r="K33" s="27"/>
      <c r="L33" s="27"/>
      <c r="M33" s="28">
        <f t="shared" si="1"/>
        <v>0</v>
      </c>
      <c r="N33" s="28">
        <f t="shared" si="2"/>
        <v>0</v>
      </c>
      <c r="O33" s="28">
        <f t="shared" si="3"/>
        <v>0</v>
      </c>
      <c r="P33" s="25"/>
      <c r="Q33" s="25"/>
      <c r="R33" s="25"/>
      <c r="S33" s="29"/>
      <c r="T33" s="30" t="str">
        <f t="shared" si="4"/>
        <v/>
      </c>
      <c r="U33" s="26"/>
    </row>
    <row r="34" spans="1:21" ht="19.5" customHeight="1" x14ac:dyDescent="0.25">
      <c r="A34" s="31" t="str">
        <f t="shared" si="0"/>
        <v/>
      </c>
      <c r="B34" s="32"/>
      <c r="C34" s="33"/>
      <c r="D34" s="33"/>
      <c r="E34" s="33"/>
      <c r="F34" s="33"/>
      <c r="G34" s="34"/>
      <c r="H34" s="34"/>
      <c r="I34" s="33"/>
      <c r="J34" s="33"/>
      <c r="K34" s="35"/>
      <c r="L34" s="35"/>
      <c r="M34" s="36">
        <f t="shared" si="1"/>
        <v>0</v>
      </c>
      <c r="N34" s="36">
        <f t="shared" si="2"/>
        <v>0</v>
      </c>
      <c r="O34" s="36">
        <f t="shared" si="3"/>
        <v>0</v>
      </c>
      <c r="P34" s="33"/>
      <c r="Q34" s="33"/>
      <c r="R34" s="33"/>
      <c r="S34" s="37"/>
      <c r="T34" s="38" t="str">
        <f t="shared" si="4"/>
        <v/>
      </c>
      <c r="U34" s="34"/>
    </row>
    <row r="35" spans="1:21" ht="19.5" customHeight="1" x14ac:dyDescent="0.25">
      <c r="A35" s="23" t="str">
        <f t="shared" si="0"/>
        <v/>
      </c>
      <c r="B35" s="24"/>
      <c r="C35" s="25"/>
      <c r="D35" s="25"/>
      <c r="E35" s="25"/>
      <c r="F35" s="25"/>
      <c r="G35" s="26"/>
      <c r="H35" s="26"/>
      <c r="I35" s="25"/>
      <c r="J35" s="25"/>
      <c r="K35" s="27"/>
      <c r="L35" s="27"/>
      <c r="M35" s="28">
        <f t="shared" si="1"/>
        <v>0</v>
      </c>
      <c r="N35" s="28">
        <f t="shared" si="2"/>
        <v>0</v>
      </c>
      <c r="O35" s="28">
        <f t="shared" si="3"/>
        <v>0</v>
      </c>
      <c r="P35" s="25"/>
      <c r="Q35" s="25"/>
      <c r="R35" s="25"/>
      <c r="S35" s="29"/>
      <c r="T35" s="30" t="str">
        <f t="shared" si="4"/>
        <v/>
      </c>
      <c r="U35" s="26"/>
    </row>
    <row r="36" spans="1:21" ht="19.5" customHeight="1" x14ac:dyDescent="0.25">
      <c r="A36" s="31" t="str">
        <f t="shared" si="0"/>
        <v/>
      </c>
      <c r="B36" s="32"/>
      <c r="C36" s="33"/>
      <c r="D36" s="33"/>
      <c r="E36" s="33"/>
      <c r="F36" s="33"/>
      <c r="G36" s="34"/>
      <c r="H36" s="34"/>
      <c r="I36" s="33"/>
      <c r="J36" s="33"/>
      <c r="K36" s="35"/>
      <c r="L36" s="35"/>
      <c r="M36" s="36">
        <f t="shared" si="1"/>
        <v>0</v>
      </c>
      <c r="N36" s="36">
        <f t="shared" si="2"/>
        <v>0</v>
      </c>
      <c r="O36" s="36">
        <f t="shared" si="3"/>
        <v>0</v>
      </c>
      <c r="P36" s="33"/>
      <c r="Q36" s="33"/>
      <c r="R36" s="33"/>
      <c r="S36" s="37"/>
      <c r="T36" s="38" t="str">
        <f t="shared" si="4"/>
        <v/>
      </c>
      <c r="U36" s="34"/>
    </row>
    <row r="37" spans="1:21" ht="19.5" customHeight="1" x14ac:dyDescent="0.25">
      <c r="A37" s="23" t="str">
        <f t="shared" si="0"/>
        <v/>
      </c>
      <c r="B37" s="24"/>
      <c r="C37" s="25"/>
      <c r="D37" s="25"/>
      <c r="E37" s="25"/>
      <c r="F37" s="25"/>
      <c r="G37" s="26"/>
      <c r="H37" s="26"/>
      <c r="I37" s="25"/>
      <c r="J37" s="25"/>
      <c r="K37" s="27"/>
      <c r="L37" s="27"/>
      <c r="M37" s="28">
        <f t="shared" si="1"/>
        <v>0</v>
      </c>
      <c r="N37" s="28">
        <f t="shared" si="2"/>
        <v>0</v>
      </c>
      <c r="O37" s="28">
        <f t="shared" si="3"/>
        <v>0</v>
      </c>
      <c r="P37" s="25"/>
      <c r="Q37" s="25"/>
      <c r="R37" s="25"/>
      <c r="S37" s="29"/>
      <c r="T37" s="30" t="str">
        <f t="shared" si="4"/>
        <v/>
      </c>
      <c r="U37" s="26"/>
    </row>
    <row r="38" spans="1:21" ht="19.5" customHeight="1" x14ac:dyDescent="0.25">
      <c r="A38" s="31" t="str">
        <f t="shared" si="0"/>
        <v/>
      </c>
      <c r="B38" s="32"/>
      <c r="C38" s="33"/>
      <c r="D38" s="33"/>
      <c r="E38" s="33"/>
      <c r="F38" s="33"/>
      <c r="G38" s="34"/>
      <c r="H38" s="34"/>
      <c r="I38" s="33"/>
      <c r="J38" s="33"/>
      <c r="K38" s="35"/>
      <c r="L38" s="35"/>
      <c r="M38" s="36">
        <f t="shared" si="1"/>
        <v>0</v>
      </c>
      <c r="N38" s="36">
        <f t="shared" si="2"/>
        <v>0</v>
      </c>
      <c r="O38" s="36">
        <f t="shared" si="3"/>
        <v>0</v>
      </c>
      <c r="P38" s="33"/>
      <c r="Q38" s="33"/>
      <c r="R38" s="33"/>
      <c r="S38" s="37"/>
      <c r="T38" s="38" t="str">
        <f t="shared" si="4"/>
        <v/>
      </c>
      <c r="U38" s="34"/>
    </row>
    <row r="39" spans="1:21" ht="19.5" customHeight="1" x14ac:dyDescent="0.25">
      <c r="A39" s="23" t="str">
        <f t="shared" si="0"/>
        <v/>
      </c>
      <c r="B39" s="24"/>
      <c r="C39" s="25"/>
      <c r="D39" s="25"/>
      <c r="E39" s="25"/>
      <c r="F39" s="25"/>
      <c r="G39" s="26"/>
      <c r="H39" s="26"/>
      <c r="I39" s="25"/>
      <c r="J39" s="25"/>
      <c r="K39" s="27"/>
      <c r="L39" s="27"/>
      <c r="M39" s="28">
        <f t="shared" si="1"/>
        <v>0</v>
      </c>
      <c r="N39" s="28">
        <f t="shared" si="2"/>
        <v>0</v>
      </c>
      <c r="O39" s="28">
        <f t="shared" si="3"/>
        <v>0</v>
      </c>
      <c r="P39" s="25"/>
      <c r="Q39" s="25"/>
      <c r="R39" s="25"/>
      <c r="S39" s="29"/>
      <c r="T39" s="30" t="str">
        <f t="shared" si="4"/>
        <v/>
      </c>
      <c r="U39" s="26"/>
    </row>
    <row r="40" spans="1:21" ht="19.5" customHeight="1" x14ac:dyDescent="0.25">
      <c r="A40" s="31" t="str">
        <f t="shared" si="0"/>
        <v/>
      </c>
      <c r="B40" s="32"/>
      <c r="C40" s="33"/>
      <c r="D40" s="33"/>
      <c r="E40" s="33"/>
      <c r="F40" s="33"/>
      <c r="G40" s="34"/>
      <c r="H40" s="34"/>
      <c r="I40" s="33"/>
      <c r="J40" s="33"/>
      <c r="K40" s="35"/>
      <c r="L40" s="35"/>
      <c r="M40" s="36">
        <f t="shared" si="1"/>
        <v>0</v>
      </c>
      <c r="N40" s="36">
        <f t="shared" si="2"/>
        <v>0</v>
      </c>
      <c r="O40" s="36">
        <f t="shared" si="3"/>
        <v>0</v>
      </c>
      <c r="P40" s="33"/>
      <c r="Q40" s="33"/>
      <c r="R40" s="33"/>
      <c r="S40" s="37"/>
      <c r="T40" s="38" t="str">
        <f t="shared" si="4"/>
        <v/>
      </c>
      <c r="U40" s="34"/>
    </row>
    <row r="41" spans="1:21" ht="19.5" customHeight="1" x14ac:dyDescent="0.25">
      <c r="A41" s="23" t="str">
        <f t="shared" si="0"/>
        <v/>
      </c>
      <c r="B41" s="24"/>
      <c r="C41" s="25"/>
      <c r="D41" s="25"/>
      <c r="E41" s="25"/>
      <c r="F41" s="25"/>
      <c r="G41" s="26"/>
      <c r="H41" s="26"/>
      <c r="I41" s="25"/>
      <c r="J41" s="25"/>
      <c r="K41" s="27"/>
      <c r="L41" s="27"/>
      <c r="M41" s="28">
        <f t="shared" si="1"/>
        <v>0</v>
      </c>
      <c r="N41" s="28">
        <f t="shared" si="2"/>
        <v>0</v>
      </c>
      <c r="O41" s="28">
        <f t="shared" si="3"/>
        <v>0</v>
      </c>
      <c r="P41" s="25"/>
      <c r="Q41" s="25"/>
      <c r="R41" s="25"/>
      <c r="S41" s="29"/>
      <c r="T41" s="30" t="str">
        <f t="shared" si="4"/>
        <v/>
      </c>
      <c r="U41" s="26"/>
    </row>
    <row r="42" spans="1:21" ht="19.5" customHeight="1" x14ac:dyDescent="0.25">
      <c r="A42" s="31" t="str">
        <f t="shared" si="0"/>
        <v/>
      </c>
      <c r="B42" s="32"/>
      <c r="C42" s="33"/>
      <c r="D42" s="33"/>
      <c r="E42" s="33"/>
      <c r="F42" s="33"/>
      <c r="G42" s="34"/>
      <c r="H42" s="34"/>
      <c r="I42" s="33"/>
      <c r="J42" s="33"/>
      <c r="K42" s="35"/>
      <c r="L42" s="35"/>
      <c r="M42" s="36">
        <f t="shared" si="1"/>
        <v>0</v>
      </c>
      <c r="N42" s="36">
        <f t="shared" si="2"/>
        <v>0</v>
      </c>
      <c r="O42" s="36">
        <f t="shared" si="3"/>
        <v>0</v>
      </c>
      <c r="P42" s="33"/>
      <c r="Q42" s="33"/>
      <c r="R42" s="33"/>
      <c r="S42" s="37"/>
      <c r="T42" s="38" t="str">
        <f t="shared" si="4"/>
        <v/>
      </c>
      <c r="U42" s="34"/>
    </row>
    <row r="43" spans="1:21" ht="19.5" customHeight="1" x14ac:dyDescent="0.25">
      <c r="A43" s="23" t="str">
        <f t="shared" si="0"/>
        <v/>
      </c>
      <c r="B43" s="24"/>
      <c r="C43" s="25"/>
      <c r="D43" s="25"/>
      <c r="E43" s="25"/>
      <c r="F43" s="25"/>
      <c r="G43" s="26"/>
      <c r="H43" s="26"/>
      <c r="I43" s="25"/>
      <c r="J43" s="25"/>
      <c r="K43" s="27"/>
      <c r="L43" s="27"/>
      <c r="M43" s="28">
        <f t="shared" si="1"/>
        <v>0</v>
      </c>
      <c r="N43" s="28">
        <f t="shared" si="2"/>
        <v>0</v>
      </c>
      <c r="O43" s="28">
        <f t="shared" si="3"/>
        <v>0</v>
      </c>
      <c r="P43" s="25"/>
      <c r="Q43" s="25"/>
      <c r="R43" s="25"/>
      <c r="S43" s="29"/>
      <c r="T43" s="30" t="str">
        <f t="shared" si="4"/>
        <v/>
      </c>
      <c r="U43" s="26"/>
    </row>
    <row r="44" spans="1:21" ht="19.5" customHeight="1" x14ac:dyDescent="0.25">
      <c r="A44" s="31" t="str">
        <f t="shared" si="0"/>
        <v/>
      </c>
      <c r="B44" s="32"/>
      <c r="C44" s="33"/>
      <c r="D44" s="33"/>
      <c r="E44" s="33"/>
      <c r="F44" s="33"/>
      <c r="G44" s="34"/>
      <c r="H44" s="34"/>
      <c r="I44" s="33"/>
      <c r="J44" s="33"/>
      <c r="K44" s="35"/>
      <c r="L44" s="35"/>
      <c r="M44" s="36">
        <f t="shared" si="1"/>
        <v>0</v>
      </c>
      <c r="N44" s="36">
        <f t="shared" si="2"/>
        <v>0</v>
      </c>
      <c r="O44" s="36">
        <f t="shared" si="3"/>
        <v>0</v>
      </c>
      <c r="P44" s="33"/>
      <c r="Q44" s="33"/>
      <c r="R44" s="33"/>
      <c r="S44" s="37"/>
      <c r="T44" s="38" t="str">
        <f t="shared" si="4"/>
        <v/>
      </c>
      <c r="U44" s="34"/>
    </row>
    <row r="45" spans="1:21" ht="24" customHeight="1" x14ac:dyDescent="0.25">
      <c r="A45" s="39"/>
      <c r="B45" s="40" t="s">
        <v>148</v>
      </c>
      <c r="C45" s="39"/>
      <c r="D45" s="39"/>
      <c r="E45" s="39"/>
      <c r="F45" s="39"/>
      <c r="G45" s="39"/>
      <c r="H45" s="39"/>
      <c r="I45" s="39">
        <f>COUNTA(B5:B44)</f>
        <v>22</v>
      </c>
      <c r="J45" s="39" t="s">
        <v>149</v>
      </c>
      <c r="K45" s="41">
        <f>SUM(K5:K44)</f>
        <v>33.75</v>
      </c>
      <c r="L45" s="41">
        <f>SUM(L5:L44)</f>
        <v>67</v>
      </c>
      <c r="M45" s="41">
        <f>SUM(M5:M44)</f>
        <v>100.75</v>
      </c>
      <c r="N45" s="39"/>
      <c r="O45" s="41">
        <f>MAX(O5:O44)</f>
        <v>100.75</v>
      </c>
      <c r="P45" s="39"/>
      <c r="Q45" s="39"/>
      <c r="R45" s="39"/>
      <c r="S45" s="42">
        <f>IFERROR(SUMPRODUCT(M5:M44,S5:S44)/SUM(M5:M44),0)</f>
        <v>0.46873449131513639</v>
      </c>
      <c r="T45" s="39" t="str">
        <f>COUNTIF(T5:T44,"Engpass")&amp;" x"</f>
        <v>4 x</v>
      </c>
      <c r="U45" s="39"/>
    </row>
  </sheetData>
  <autoFilter ref="A4:U44" xr:uid="{00000000-0009-0000-0000-000001000000}"/>
  <mergeCells count="2">
    <mergeCell ref="A1:U1"/>
    <mergeCell ref="A2:U2"/>
  </mergeCells>
  <conditionalFormatting sqref="D5:D44">
    <cfRule type="cellIs" dxfId="8" priority="9" operator="equal">
      <formula>"Meilenstein"</formula>
    </cfRule>
    <cfRule type="cellIs" dxfId="7" priority="10" operator="equal">
      <formula>"Entscheidung"</formula>
    </cfRule>
  </conditionalFormatting>
  <conditionalFormatting sqref="M5:M44">
    <cfRule type="dataBar" priority="11">
      <dataBar>
        <cfvo type="num" val="0"/>
        <cfvo type="max"/>
        <color rgb="FF7C93A8"/>
      </dataBar>
      <extLst>
        <ext xmlns:x14="http://schemas.microsoft.com/office/spreadsheetml/2009/9/main" uri="{B025F937-C7B1-47D3-B67F-A62EFF666E3E}">
          <x14:id>{665017DD-1970-407C-B7B0-58BE865FCA00}</x14:id>
        </ext>
      </extLst>
    </cfRule>
  </conditionalFormatting>
  <conditionalFormatting sqref="R5:R44">
    <cfRule type="cellIs" dxfId="6" priority="2" operator="equal">
      <formula>"Abgeschlossen"</formula>
    </cfRule>
    <cfRule type="cellIs" dxfId="5" priority="3" operator="equal">
      <formula>"In Bearbeitung"</formula>
    </cfRule>
    <cfRule type="cellIs" dxfId="4" priority="4" operator="equal">
      <formula>"Wartet auf Freigabe"</formula>
    </cfRule>
    <cfRule type="cellIs" dxfId="3" priority="5" operator="equal">
      <formula>"Blockiert"</formula>
    </cfRule>
    <cfRule type="cellIs" dxfId="2" priority="6" operator="equal">
      <formula>"Offen"</formula>
    </cfRule>
  </conditionalFormatting>
  <conditionalFormatting sqref="S5:S44">
    <cfRule type="dataBar" priority="12">
      <dataBar>
        <cfvo type="num" val="0"/>
        <cfvo type="num" val="1"/>
        <color rgb="FFC96A8D"/>
      </dataBar>
      <extLst>
        <ext xmlns:x14="http://schemas.microsoft.com/office/spreadsheetml/2009/9/main" uri="{B025F937-C7B1-47D3-B67F-A62EFF666E3E}">
          <x14:id>{BD679149-5410-49F9-A012-AE4E2CECCE54}</x14:id>
        </ext>
      </extLst>
    </cfRule>
  </conditionalFormatting>
  <conditionalFormatting sqref="T5:T44">
    <cfRule type="cellIs" dxfId="1" priority="7" operator="equal">
      <formula>"Engpass"</formula>
    </cfRule>
    <cfRule type="cellIs" dxfId="0" priority="8" operator="equal">
      <formula>"OK"</formula>
    </cfRule>
  </conditionalFormatting>
  <dataValidations count="1">
    <dataValidation type="decimal" allowBlank="1" showErrorMessage="1" errorTitle="Ungültiger Fortschritt" error="Bitte einen Wert zwischen 0 % und 100 % eingeben." sqref="S5:S44" xr:uid="{00000000-0002-0000-0100-000007000000}">
      <formula1>0</formula1>
      <formula2>1</formula2>
    </dataValidation>
  </dataValidations>
  <pageMargins left="0.75" right="0.75" top="1" bottom="1" header="0.511811023622047" footer="0.511811023622047"/>
  <pageSetup paperSize="9" fitToHeight="0" orientation="landscape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65017DD-1970-407C-B7B0-58BE865FCA00}">
            <x14:dataBar axisPosition="none">
              <x14:cfvo type="num">
                <xm:f>0</xm:f>
              </x14:cfvo>
              <x14:cfvo type="max"/>
              <x14:negativeFillColor rgb="FF7C93A8"/>
            </x14:dataBar>
          </x14:cfRule>
          <xm:sqref>M5:M44</xm:sqref>
        </x14:conditionalFormatting>
        <x14:conditionalFormatting xmlns:xm="http://schemas.microsoft.com/office/excel/2006/main">
          <x14:cfRule type="dataBar" id="{BD679149-5410-49F9-A012-AE4E2CECCE54}">
            <x14:dataBar axisPosition="none">
              <x14:cfvo type="num">
                <xm:f>0</xm:f>
              </x14:cfvo>
              <x14:cfvo type="num">
                <xm:f>1</xm:f>
              </x14:cfvo>
              <x14:negativeFillColor rgb="FFC96A8D"/>
            </x14:dataBar>
          </x14:cfRule>
          <xm:sqref>S5:S44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ErrorMessage="1" errorTitle="Ungültige Eingabe" error="Bitte einen Wert aus der Liste im Blatt «Stammdaten» wählen." xr:uid="{00000000-0002-0000-0100-000000000000}">
          <x14:formula1>
            <xm:f>Stammdaten!$F$5:$F$9</xm:f>
          </x14:formula1>
          <x14:formula2>
            <xm:f>0</xm:f>
          </x14:formula2>
          <xm:sqref>C5:C44</xm:sqref>
        </x14:dataValidation>
        <x14:dataValidation type="list" allowBlank="1" showErrorMessage="1" errorTitle="Ungültige Eingabe" error="Bitte einen Wert aus der Liste im Blatt «Stammdaten» wählen." xr:uid="{00000000-0002-0000-0100-000001000000}">
          <x14:formula1>
            <xm:f>Stammdaten!$G$5:$G$9</xm:f>
          </x14:formula1>
          <x14:formula2>
            <xm:f>0</xm:f>
          </x14:formula2>
          <xm:sqref>D5:D44</xm:sqref>
        </x14:dataValidation>
        <x14:dataValidation type="list" allowBlank="1" showErrorMessage="1" errorTitle="Ungültige Eingabe" error="Bitte einen Wert aus der Liste im Blatt «Stammdaten» wählen." xr:uid="{00000000-0002-0000-0100-000002000000}">
          <x14:formula1>
            <xm:f>Stammdaten!$H$5:$H$10</xm:f>
          </x14:formula1>
          <x14:formula2>
            <xm:f>0</xm:f>
          </x14:formula2>
          <xm:sqref>E5:E44</xm:sqref>
        </x14:dataValidation>
        <x14:dataValidation type="list" allowBlank="1" showErrorMessage="1" errorTitle="Ungültige Eingabe" error="Bitte einen Wert aus der Liste im Blatt «Stammdaten» wählen." xr:uid="{00000000-0002-0000-0100-000003000000}">
          <x14:formula1>
            <xm:f>Stammdaten!$I$5:$I$11</xm:f>
          </x14:formula1>
          <x14:formula2>
            <xm:f>0</xm:f>
          </x14:formula2>
          <xm:sqref>F5:F44</xm:sqref>
        </x14:dataValidation>
        <x14:dataValidation type="list" allowBlank="1" showErrorMessage="1" errorTitle="Ungültige Eingabe" error="Bitte einen Wert aus der Liste im Blatt «Stammdaten» wählen." xr:uid="{00000000-0002-0000-0100-000004000000}">
          <x14:formula1>
            <xm:f>Stammdaten!$J$5:$J$9</xm:f>
          </x14:formula1>
          <x14:formula2>
            <xm:f>0</xm:f>
          </x14:formula2>
          <xm:sqref>R5:R44</xm:sqref>
        </x14:dataValidation>
        <x14:dataValidation type="list" allowBlank="1" showErrorMessage="1" errorTitle="Ungültige Eingabe" error="Bitte einen Wert aus der Liste im Blatt «Stammdaten» wählen." xr:uid="{00000000-0002-0000-0100-000005000000}">
          <x14:formula1>
            <xm:f>Stammdaten!$K$5:$K$7</xm:f>
          </x14:formula1>
          <x14:formula2>
            <xm:f>0</xm:f>
          </x14:formula2>
          <xm:sqref>Q5:Q44</xm:sqref>
        </x14:dataValidation>
        <x14:dataValidation type="list" allowBlank="1" showErrorMessage="1" errorTitle="Ungültige Eingabe" error="Bitte einen Wert aus der Liste im Blatt «Stammdaten» wählen." xr:uid="{00000000-0002-0000-0100-000006000000}">
          <x14:formula1>
            <xm:f>Stammdaten!$L$5:$L$6</xm:f>
          </x14:formula1>
          <x14:formula2>
            <xm:f>0</xm:f>
          </x14:formula2>
          <xm:sqref>P5:P44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L28"/>
  <sheetViews>
    <sheetView showGridLines="0" zoomScaleNormal="100" workbookViewId="0"/>
  </sheetViews>
  <sheetFormatPr baseColWidth="10" defaultColWidth="8.7109375" defaultRowHeight="15" x14ac:dyDescent="0.25"/>
  <cols>
    <col min="1" max="1" width="2" customWidth="1"/>
    <col min="2" max="2" width="26" customWidth="1"/>
    <col min="3" max="3" width="16" customWidth="1"/>
    <col min="4" max="4" width="14" customWidth="1"/>
    <col min="5" max="5" width="3" customWidth="1"/>
    <col min="6" max="10" width="22" customWidth="1"/>
    <col min="11" max="12" width="20" customWidth="1"/>
    <col min="13" max="14" width="2" customWidth="1"/>
  </cols>
  <sheetData>
    <row r="1" spans="2:12" ht="30" customHeight="1" x14ac:dyDescent="0.25">
      <c r="B1" s="14" t="s">
        <v>150</v>
      </c>
      <c r="C1" s="14"/>
      <c r="D1" s="14"/>
      <c r="E1" s="14"/>
      <c r="F1" s="14"/>
      <c r="G1" s="14"/>
      <c r="H1" s="14"/>
      <c r="I1" s="14"/>
      <c r="J1" s="14"/>
      <c r="K1" s="14"/>
    </row>
    <row r="2" spans="2:12" ht="15.75" customHeight="1" x14ac:dyDescent="0.25">
      <c r="B2" s="13" t="s">
        <v>151</v>
      </c>
      <c r="C2" s="13"/>
      <c r="D2" s="13"/>
      <c r="E2" s="13"/>
      <c r="F2" s="13"/>
      <c r="G2" s="13"/>
      <c r="H2" s="13"/>
      <c r="I2" s="13"/>
      <c r="J2" s="13"/>
      <c r="K2" s="13"/>
    </row>
    <row r="4" spans="2:12" ht="19.5" customHeight="1" x14ac:dyDescent="0.25">
      <c r="B4" s="12" t="s">
        <v>152</v>
      </c>
      <c r="C4" s="12"/>
      <c r="D4" s="12"/>
      <c r="F4" s="16" t="s">
        <v>40</v>
      </c>
      <c r="G4" s="16" t="s">
        <v>153</v>
      </c>
      <c r="H4" s="16" t="s">
        <v>154</v>
      </c>
      <c r="I4" s="16" t="s">
        <v>155</v>
      </c>
      <c r="J4" s="16" t="s">
        <v>55</v>
      </c>
      <c r="K4" s="16" t="s">
        <v>156</v>
      </c>
      <c r="L4" s="16" t="s">
        <v>157</v>
      </c>
    </row>
    <row r="5" spans="2:12" ht="18" customHeight="1" x14ac:dyDescent="0.25">
      <c r="B5" s="43" t="s">
        <v>158</v>
      </c>
      <c r="C5" s="44" t="s">
        <v>159</v>
      </c>
      <c r="D5" s="45" t="s">
        <v>160</v>
      </c>
      <c r="F5" s="46" t="s">
        <v>60</v>
      </c>
      <c r="G5" s="46" t="s">
        <v>61</v>
      </c>
      <c r="H5" s="46" t="s">
        <v>62</v>
      </c>
      <c r="I5" s="46" t="s">
        <v>6</v>
      </c>
      <c r="J5" s="46" t="s">
        <v>7</v>
      </c>
      <c r="K5" s="46" t="s">
        <v>74</v>
      </c>
      <c r="L5" s="46" t="s">
        <v>66</v>
      </c>
    </row>
    <row r="6" spans="2:12" ht="18" customHeight="1" x14ac:dyDescent="0.25">
      <c r="B6" s="43" t="s">
        <v>161</v>
      </c>
      <c r="C6" s="44" t="s">
        <v>162</v>
      </c>
      <c r="D6" s="45" t="s">
        <v>163</v>
      </c>
      <c r="F6" s="47" t="s">
        <v>84</v>
      </c>
      <c r="G6" s="47" t="s">
        <v>70</v>
      </c>
      <c r="H6" s="47" t="s">
        <v>94</v>
      </c>
      <c r="I6" s="47" t="s">
        <v>10</v>
      </c>
      <c r="J6" s="47" t="s">
        <v>11</v>
      </c>
      <c r="K6" s="47" t="s">
        <v>67</v>
      </c>
      <c r="L6" s="47" t="s">
        <v>73</v>
      </c>
    </row>
    <row r="7" spans="2:12" ht="18" customHeight="1" x14ac:dyDescent="0.25">
      <c r="B7" s="43" t="s">
        <v>16</v>
      </c>
      <c r="C7" s="44" t="s">
        <v>164</v>
      </c>
      <c r="D7" s="45" t="s">
        <v>165</v>
      </c>
      <c r="F7" s="46" t="s">
        <v>105</v>
      </c>
      <c r="G7" s="46" t="s">
        <v>93</v>
      </c>
      <c r="H7" s="46" t="s">
        <v>85</v>
      </c>
      <c r="I7" s="46" t="s">
        <v>14</v>
      </c>
      <c r="J7" s="46" t="s">
        <v>15</v>
      </c>
      <c r="K7" s="46" t="s">
        <v>102</v>
      </c>
    </row>
    <row r="8" spans="2:12" ht="18" customHeight="1" x14ac:dyDescent="0.25">
      <c r="B8" s="43" t="s">
        <v>166</v>
      </c>
      <c r="C8" s="44">
        <v>8</v>
      </c>
      <c r="D8" s="45" t="s">
        <v>167</v>
      </c>
      <c r="F8" s="47" t="s">
        <v>18</v>
      </c>
      <c r="G8" s="47" t="s">
        <v>99</v>
      </c>
      <c r="H8" s="47" t="s">
        <v>100</v>
      </c>
      <c r="I8" s="47" t="s">
        <v>18</v>
      </c>
      <c r="J8" s="47" t="s">
        <v>19</v>
      </c>
    </row>
    <row r="9" spans="2:12" ht="18" customHeight="1" x14ac:dyDescent="0.25">
      <c r="B9" s="43" t="s">
        <v>168</v>
      </c>
      <c r="C9" s="44">
        <v>8</v>
      </c>
      <c r="D9" s="45" t="s">
        <v>169</v>
      </c>
      <c r="F9" s="46" t="s">
        <v>135</v>
      </c>
      <c r="G9" s="46" t="s">
        <v>170</v>
      </c>
      <c r="H9" s="46" t="s">
        <v>171</v>
      </c>
      <c r="I9" s="46" t="s">
        <v>22</v>
      </c>
      <c r="J9" s="46" t="s">
        <v>23</v>
      </c>
    </row>
    <row r="10" spans="2:12" ht="18" customHeight="1" x14ac:dyDescent="0.25">
      <c r="B10" s="43" t="s">
        <v>172</v>
      </c>
      <c r="C10" s="44">
        <v>90</v>
      </c>
      <c r="D10" s="45" t="s">
        <v>173</v>
      </c>
      <c r="H10" s="47" t="s">
        <v>141</v>
      </c>
      <c r="I10" s="47" t="s">
        <v>26</v>
      </c>
    </row>
    <row r="11" spans="2:12" x14ac:dyDescent="0.25">
      <c r="I11" s="46" t="s">
        <v>27</v>
      </c>
    </row>
    <row r="13" spans="2:12" ht="19.5" customHeight="1" x14ac:dyDescent="0.25">
      <c r="B13" s="12" t="s">
        <v>174</v>
      </c>
      <c r="C13" s="12"/>
      <c r="D13" s="12"/>
      <c r="E13" s="12"/>
      <c r="F13" s="12"/>
      <c r="G13" s="12"/>
      <c r="H13" s="12"/>
      <c r="I13" s="12"/>
      <c r="J13" s="12"/>
      <c r="K13" s="12"/>
    </row>
    <row r="14" spans="2:12" ht="27.75" customHeight="1" x14ac:dyDescent="0.25">
      <c r="B14" s="48" t="s">
        <v>175</v>
      </c>
      <c r="C14" s="1" t="s">
        <v>176</v>
      </c>
      <c r="D14" s="1"/>
      <c r="E14" s="1"/>
      <c r="F14" s="1"/>
      <c r="G14" s="1"/>
      <c r="H14" s="1"/>
      <c r="I14" s="1"/>
      <c r="J14" s="1"/>
      <c r="K14" s="1"/>
    </row>
    <row r="15" spans="2:12" ht="27.75" customHeight="1" x14ac:dyDescent="0.25">
      <c r="B15" s="48" t="s">
        <v>177</v>
      </c>
      <c r="C15" s="1" t="s">
        <v>178</v>
      </c>
      <c r="D15" s="1"/>
      <c r="E15" s="1"/>
      <c r="F15" s="1"/>
      <c r="G15" s="1"/>
      <c r="H15" s="1"/>
      <c r="I15" s="1"/>
      <c r="J15" s="1"/>
      <c r="K15" s="1"/>
    </row>
    <row r="16" spans="2:12" ht="27.75" customHeight="1" x14ac:dyDescent="0.25">
      <c r="B16" s="48" t="s">
        <v>179</v>
      </c>
      <c r="C16" s="1" t="s">
        <v>180</v>
      </c>
      <c r="D16" s="1"/>
      <c r="E16" s="1"/>
      <c r="F16" s="1"/>
      <c r="G16" s="1"/>
      <c r="H16" s="1"/>
      <c r="I16" s="1"/>
      <c r="J16" s="1"/>
      <c r="K16" s="1"/>
    </row>
    <row r="17" spans="2:11" ht="27.75" customHeight="1" x14ac:dyDescent="0.25">
      <c r="B17" s="48" t="s">
        <v>181</v>
      </c>
      <c r="C17" s="1" t="s">
        <v>182</v>
      </c>
      <c r="D17" s="1"/>
      <c r="E17" s="1"/>
      <c r="F17" s="1"/>
      <c r="G17" s="1"/>
      <c r="H17" s="1"/>
      <c r="I17" s="1"/>
      <c r="J17" s="1"/>
      <c r="K17" s="1"/>
    </row>
    <row r="18" spans="2:11" ht="27.75" customHeight="1" x14ac:dyDescent="0.25">
      <c r="B18" s="48" t="s">
        <v>183</v>
      </c>
      <c r="C18" s="1" t="s">
        <v>184</v>
      </c>
      <c r="D18" s="1"/>
      <c r="E18" s="1"/>
      <c r="F18" s="1"/>
      <c r="G18" s="1"/>
      <c r="H18" s="1"/>
      <c r="I18" s="1"/>
      <c r="J18" s="1"/>
      <c r="K18" s="1"/>
    </row>
    <row r="19" spans="2:11" ht="27.75" customHeight="1" x14ac:dyDescent="0.25">
      <c r="B19" s="48" t="s">
        <v>185</v>
      </c>
      <c r="C19" s="1" t="s">
        <v>186</v>
      </c>
      <c r="D19" s="1"/>
      <c r="E19" s="1"/>
      <c r="F19" s="1"/>
      <c r="G19" s="1"/>
      <c r="H19" s="1"/>
      <c r="I19" s="1"/>
      <c r="J19" s="1"/>
      <c r="K19" s="1"/>
    </row>
    <row r="21" spans="2:11" ht="19.5" customHeight="1" x14ac:dyDescent="0.25">
      <c r="B21" s="12" t="s">
        <v>187</v>
      </c>
      <c r="C21" s="12"/>
      <c r="D21" s="12"/>
      <c r="E21" s="12"/>
      <c r="F21" s="12"/>
      <c r="G21" s="12"/>
      <c r="H21" s="12"/>
      <c r="I21" s="12"/>
      <c r="J21" s="12"/>
      <c r="K21" s="12"/>
    </row>
    <row r="22" spans="2:11" ht="15" customHeight="1" x14ac:dyDescent="0.25">
      <c r="B22" s="49"/>
      <c r="C22" s="1" t="s">
        <v>188</v>
      </c>
      <c r="D22" s="1"/>
      <c r="E22" s="1"/>
      <c r="F22" s="1"/>
      <c r="G22" s="1"/>
      <c r="H22" s="1"/>
      <c r="I22" s="1"/>
      <c r="J22" s="1"/>
      <c r="K22" s="1"/>
    </row>
    <row r="23" spans="2:11" ht="15" customHeight="1" x14ac:dyDescent="0.25">
      <c r="B23" s="50"/>
      <c r="C23" s="1" t="s">
        <v>189</v>
      </c>
      <c r="D23" s="1"/>
      <c r="E23" s="1"/>
      <c r="F23" s="1"/>
      <c r="G23" s="1"/>
      <c r="H23" s="1"/>
      <c r="I23" s="1"/>
      <c r="J23" s="1"/>
      <c r="K23" s="1"/>
    </row>
    <row r="24" spans="2:11" ht="15" customHeight="1" x14ac:dyDescent="0.25">
      <c r="B24" s="51"/>
      <c r="C24" s="1" t="s">
        <v>190</v>
      </c>
      <c r="D24" s="1"/>
      <c r="E24" s="1"/>
      <c r="F24" s="1"/>
      <c r="G24" s="1"/>
      <c r="H24" s="1"/>
      <c r="I24" s="1"/>
      <c r="J24" s="1"/>
      <c r="K24" s="1"/>
    </row>
    <row r="25" spans="2:11" ht="15" customHeight="1" x14ac:dyDescent="0.25">
      <c r="B25" s="52"/>
      <c r="C25" s="1" t="s">
        <v>191</v>
      </c>
      <c r="D25" s="1"/>
      <c r="E25" s="1"/>
      <c r="F25" s="1"/>
      <c r="G25" s="1"/>
      <c r="H25" s="1"/>
      <c r="I25" s="1"/>
      <c r="J25" s="1"/>
      <c r="K25" s="1"/>
    </row>
    <row r="26" spans="2:11" ht="15" customHeight="1" x14ac:dyDescent="0.25">
      <c r="B26" s="53"/>
      <c r="C26" s="1" t="s">
        <v>192</v>
      </c>
      <c r="D26" s="1"/>
      <c r="E26" s="1"/>
      <c r="F26" s="1"/>
      <c r="G26" s="1"/>
      <c r="H26" s="1"/>
      <c r="I26" s="1"/>
      <c r="J26" s="1"/>
      <c r="K26" s="1"/>
    </row>
    <row r="28" spans="2:11" ht="15" customHeight="1" x14ac:dyDescent="0.25">
      <c r="B28" s="54" t="s">
        <v>193</v>
      </c>
      <c r="C28" s="54"/>
      <c r="D28" s="54"/>
      <c r="E28" s="54"/>
      <c r="F28" s="54"/>
      <c r="G28" s="54"/>
      <c r="H28" s="54"/>
      <c r="I28" s="54"/>
      <c r="J28" s="54"/>
      <c r="K28" s="54"/>
    </row>
  </sheetData>
  <mergeCells count="17">
    <mergeCell ref="C26:K26"/>
    <mergeCell ref="B28:K28"/>
    <mergeCell ref="B21:K21"/>
    <mergeCell ref="C22:K22"/>
    <mergeCell ref="C23:K23"/>
    <mergeCell ref="C24:K24"/>
    <mergeCell ref="C25:K25"/>
    <mergeCell ref="C15:K15"/>
    <mergeCell ref="C16:K16"/>
    <mergeCell ref="C17:K17"/>
    <mergeCell ref="C18:K18"/>
    <mergeCell ref="C19:K19"/>
    <mergeCell ref="B1:K1"/>
    <mergeCell ref="B2:K2"/>
    <mergeCell ref="B4:D4"/>
    <mergeCell ref="B13:K13"/>
    <mergeCell ref="C14:K14"/>
  </mergeCells>
  <pageMargins left="0.75" right="0.75" top="1" bottom="1" header="0.511811023622047" footer="0.511811023622047"/>
  <pageSetup fitToHeight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7</vt:i4>
      </vt:variant>
    </vt:vector>
  </HeadingPairs>
  <TitlesOfParts>
    <vt:vector size="10" baseType="lpstr">
      <vt:lpstr>Cockpit</vt:lpstr>
      <vt:lpstr>Workflow</vt:lpstr>
      <vt:lpstr>Stammdaten</vt:lpstr>
      <vt:lpstr>Cockpit!Druckbereich</vt:lpstr>
      <vt:lpstr>Stammdaten!Druckbereich</vt:lpstr>
      <vt:lpstr>Workflow!Druckbereich</vt:lpstr>
      <vt:lpstr>Workflow!Drucktitel</vt:lpstr>
      <vt:lpstr>Schwelle_Engpass</vt:lpstr>
      <vt:lpstr>Std_pro_Tag</vt:lpstr>
      <vt:lpstr>Ziel_DLZ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1</cp:revision>
  <dcterms:created xsi:type="dcterms:W3CDTF">2026-07-18T05:57:52Z</dcterms:created>
  <dcterms:modified xsi:type="dcterms:W3CDTF">2026-07-18T08:08:52Z</dcterms:modified>
  <dc:language>en-US</dc:language>
</cp:coreProperties>
</file>