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DDDC862A-B25B-4436-8367-0FD1FB7259B7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Übersicht" sheetId="1" r:id="rId1"/>
    <sheet name="Berechnung" sheetId="2" r:id="rId2"/>
  </sheets>
  <definedNames>
    <definedName name="_xlnm.Print_Area" localSheetId="1">Berechnung!$A$1:$K$53</definedName>
    <definedName name="_xlnm.Print_Area" localSheetId="0">Übersicht!$A$1:$J$63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1" i="2" l="1"/>
  <c r="D41" i="2"/>
  <c r="C41" i="2"/>
  <c r="I40" i="2"/>
  <c r="F40" i="2"/>
  <c r="I37" i="2"/>
  <c r="H37" i="2"/>
  <c r="G37" i="2"/>
  <c r="F37" i="2"/>
  <c r="E37" i="2"/>
  <c r="D37" i="2"/>
  <c r="C37" i="2"/>
  <c r="I31" i="2"/>
  <c r="H31" i="2"/>
  <c r="H40" i="2" s="1"/>
  <c r="G31" i="2"/>
  <c r="G40" i="2" s="1"/>
  <c r="F31" i="2"/>
  <c r="E31" i="2"/>
  <c r="E35" i="2" s="1"/>
  <c r="E38" i="2" s="1"/>
  <c r="D31" i="2"/>
  <c r="D40" i="2" s="1"/>
  <c r="C31" i="2"/>
  <c r="C35" i="2" s="1"/>
  <c r="J30" i="2"/>
  <c r="J29" i="2"/>
  <c r="J28" i="2"/>
  <c r="J27" i="2"/>
  <c r="I24" i="2"/>
  <c r="I35" i="2" s="1"/>
  <c r="I38" i="2" s="1"/>
  <c r="H24" i="2"/>
  <c r="H41" i="2" s="1"/>
  <c r="G24" i="2"/>
  <c r="G35" i="2" s="1"/>
  <c r="G38" i="2" s="1"/>
  <c r="F24" i="2"/>
  <c r="F35" i="2" s="1"/>
  <c r="F38" i="2" s="1"/>
  <c r="E24" i="2"/>
  <c r="D24" i="2"/>
  <c r="C24" i="2"/>
  <c r="J23" i="2"/>
  <c r="J22" i="2"/>
  <c r="J21" i="2"/>
  <c r="J20" i="2"/>
  <c r="J19" i="2"/>
  <c r="I16" i="2"/>
  <c r="H16" i="2"/>
  <c r="G16" i="2"/>
  <c r="F16" i="2"/>
  <c r="E16" i="2"/>
  <c r="D16" i="2"/>
  <c r="C16" i="2"/>
  <c r="J16" i="2" s="1"/>
  <c r="J15" i="2"/>
  <c r="J14" i="2"/>
  <c r="C38" i="2" l="1"/>
  <c r="C36" i="2"/>
  <c r="H35" i="2"/>
  <c r="H38" i="2" s="1"/>
  <c r="G41" i="2"/>
  <c r="C44" i="2"/>
  <c r="J24" i="2"/>
  <c r="F41" i="2"/>
  <c r="J41" i="2" s="1"/>
  <c r="I41" i="2"/>
  <c r="C40" i="2"/>
  <c r="C49" i="2"/>
  <c r="B19" i="1" s="1"/>
  <c r="J31" i="2"/>
  <c r="E40" i="2"/>
  <c r="D35" i="2"/>
  <c r="C46" i="2" s="1"/>
  <c r="E16" i="1" s="1"/>
  <c r="C39" i="2" l="1"/>
  <c r="D39" i="2" s="1"/>
  <c r="E39" i="2" s="1"/>
  <c r="F39" i="2" s="1"/>
  <c r="G39" i="2" s="1"/>
  <c r="H39" i="2" s="1"/>
  <c r="I39" i="2" s="1"/>
  <c r="C48" i="2" s="1"/>
  <c r="H16" i="1" s="1"/>
  <c r="C50" i="2"/>
  <c r="D38" i="2"/>
  <c r="J38" i="2" s="1"/>
  <c r="J40" i="2"/>
  <c r="C52" i="2" s="1"/>
  <c r="H19" i="1" s="1"/>
  <c r="J35" i="2"/>
  <c r="D36" i="2"/>
  <c r="E36" i="2" s="1"/>
  <c r="F36" i="2" s="1"/>
  <c r="G36" i="2" s="1"/>
  <c r="H36" i="2" s="1"/>
  <c r="I36" i="2" s="1"/>
  <c r="C47" i="2" s="1"/>
  <c r="C53" i="2" l="1"/>
  <c r="B10" i="1" s="1"/>
  <c r="C51" i="2"/>
  <c r="E19" i="1" s="1"/>
  <c r="B16" i="1"/>
  <c r="C4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6" authorId="0" shapeId="0" xr:uid="{00000000-0006-0000-0100-000001000000}">
      <text>
        <r>
          <rPr>
            <sz val="10"/>
            <rFont val="Arial"/>
            <family val="2"/>
          </rPr>
          <t>Zinssatz für die Abzinsung künftiger Zahlungen (Kapitalkosten / Mindestverzinsung). Blau = Eingabefeld.</t>
        </r>
      </text>
    </comment>
    <comment ref="C7" authorId="0" shapeId="0" xr:uid="{00000000-0006-0000-0100-000002000000}">
      <text>
        <r>
          <rPr>
            <sz val="10"/>
            <rFont val="Arial"/>
            <family val="2"/>
          </rPr>
          <t>Betrachtungszeitraum in Jahren = Anzahl der ausgefüllten Jahresspalten (hier 2027–2032).</t>
        </r>
      </text>
    </comment>
    <comment ref="I30" authorId="0" shapeId="0" xr:uid="{00000000-0006-0000-0100-000003000000}">
      <text>
        <r>
          <rPr>
            <sz val="10"/>
            <rFont val="Arial"/>
            <family val="2"/>
          </rPr>
          <t>Erwarteter Verkaufs-/Restwert am Ende der Nutzungsdauer. Blau = Eingabefeld.</t>
        </r>
      </text>
    </comment>
  </commentList>
</comments>
</file>

<file path=xl/sharedStrings.xml><?xml version="1.0" encoding="utf-8"?>
<sst xmlns="http://schemas.openxmlformats.org/spreadsheetml/2006/main" count="98" uniqueCount="92">
  <si>
    <t>WIRTSCHAFTLICHKEITSBERECHNUNG</t>
  </si>
  <si>
    <t>Übersicht &amp; Entscheidungs-Dashboard</t>
  </si>
  <si>
    <t xml:space="preserve">  PROJEKTDATEN</t>
  </si>
  <si>
    <t>Projektbezeichnung</t>
  </si>
  <si>
    <t>Muster-Investitionsvorhaben</t>
  </si>
  <si>
    <t>Bereich / Abteilung</t>
  </si>
  <si>
    <t>Musterbereich</t>
  </si>
  <si>
    <t>Erstellt von</t>
  </si>
  <si>
    <t>M. Beispiel</t>
  </si>
  <si>
    <t>Erstellt am</t>
  </si>
  <si>
    <t>15.01.2026</t>
  </si>
  <si>
    <t xml:space="preserve">  ERGEBNIS DER BEWERTUNG</t>
  </si>
  <si>
    <t xml:space="preserve">  KENNZAHLEN AUF EINEN BLICK</t>
  </si>
  <si>
    <t>Kapitalwert (NPV)</t>
  </si>
  <si>
    <t>Interner Zinsfuß (IRR)</t>
  </si>
  <si>
    <t>Amortisation (dyn.)</t>
  </si>
  <si>
    <t>Rentabilität (p. a.)</t>
  </si>
  <si>
    <t>Annuität</t>
  </si>
  <si>
    <t>Nutzen-Kosten-Verh.</t>
  </si>
  <si>
    <t xml:space="preserve">  AMORTISATIONSVERLAUF (kumuliert)</t>
  </si>
  <si>
    <t xml:space="preserve">  JÄHRLICHE EIN- &amp; AUSZAHLUNGEN</t>
  </si>
  <si>
    <t xml:space="preserve">  LEGENDE &amp; HINWEISE</t>
  </si>
  <si>
    <t>Blaue Werte</t>
  </si>
  <si>
    <t>Eingabefelder – hier eigene Zahlen eintragen (Zinssatz, Kosten, Erträge …).</t>
  </si>
  <si>
    <t>Schwarze Werte</t>
  </si>
  <si>
    <t>Automatisch berechnet – bitte nicht überschreiben.</t>
  </si>
  <si>
    <t>Summe aller abgezinsten Cashflows. &gt; 0 → Investition ist wirtschaftlich.</t>
  </si>
  <si>
    <t>Interner Zinsfuß</t>
  </si>
  <si>
    <t>Verzinsung des eingesetzten Kapitals; sollte über dem Kalkulationszinssatz liegen.</t>
  </si>
  <si>
    <t>Amortisationszeit</t>
  </si>
  <si>
    <t>Zeitraum, bis die Investition durch die Überschüsse zurückverdient ist.</t>
  </si>
  <si>
    <t>Anpassen</t>
  </si>
  <si>
    <t>Betrachtungszeitraum erweitern: Jahresspalten kopieren und Formeln nach rechts ziehen.</t>
  </si>
  <si>
    <t>Investitionsbewertung  ·  statische &amp; dynamische Verfahren  ·  Kalkulationsjahr 2026</t>
  </si>
  <si>
    <t xml:space="preserve">  1   Parameter &amp; Annahmen</t>
  </si>
  <si>
    <t>Kalkulationszinssatz (p. a.)</t>
  </si>
  <si>
    <t>Nutzungsdauer</t>
  </si>
  <si>
    <t>Investitionsjahr (Jahr 0)</t>
  </si>
  <si>
    <t xml:space="preserve">  2   Investition, laufende Kosten &amp; Nutzen</t>
  </si>
  <si>
    <t>Position</t>
  </si>
  <si>
    <t>Summe</t>
  </si>
  <si>
    <t>Jahr 0</t>
  </si>
  <si>
    <t>Jahr 1</t>
  </si>
  <si>
    <t>Jahr 2</t>
  </si>
  <si>
    <t>Jahr 3</t>
  </si>
  <si>
    <t>Jahr 4</t>
  </si>
  <si>
    <t>Jahr 5</t>
  </si>
  <si>
    <t>Jahr 6</t>
  </si>
  <si>
    <t>6 Jahre</t>
  </si>
  <si>
    <t>Investition (einmalige Auszahlung)</t>
  </si>
  <si>
    <t>Anschaffungskosten</t>
  </si>
  <si>
    <t>Anschaffungsnebenkosten (Transport, Montage, Schulung)</t>
  </si>
  <si>
    <t>Investitionssumme (gesamt)</t>
  </si>
  <si>
    <t>Laufende Auszahlungen (Kosten)</t>
  </si>
  <si>
    <t>Betriebskosten</t>
  </si>
  <si>
    <t>Wartung &amp; Instandhaltung</t>
  </si>
  <si>
    <t>Personalkosten (anteilig)</t>
  </si>
  <si>
    <t>Energiekosten</t>
  </si>
  <si>
    <t>Sonstige betriebliche Kosten</t>
  </si>
  <si>
    <t>Summe Auszahlungen</t>
  </si>
  <si>
    <t>Laufende Einzahlungen (Nutzen)</t>
  </si>
  <si>
    <t>Umsatzerlöse / Mehrerlöse</t>
  </si>
  <si>
    <t>Kosteneinsparungen</t>
  </si>
  <si>
    <t>Sonstige Erträge</t>
  </si>
  <si>
    <t>Restwert / Liquidationserlös (Ende Nutzungsdauer)</t>
  </si>
  <si>
    <t>Summe Einzahlungen</t>
  </si>
  <si>
    <t xml:space="preserve">  3   Cashflow-Rechnung &amp; Abzinsung</t>
  </si>
  <si>
    <t>Summe / KW</t>
  </si>
  <si>
    <t>Netto-Cashflow</t>
  </si>
  <si>
    <t>Kumulierter Cashflow</t>
  </si>
  <si>
    <t>Abzinsungsfaktor</t>
  </si>
  <si>
    <t>Barwert des Cashflows</t>
  </si>
  <si>
    <t>Kumulierter Barwert</t>
  </si>
  <si>
    <t>· Barwert der Einzahlungen</t>
  </si>
  <si>
    <t>· Barwert der Auszahlungen (inkl. Investition)</t>
  </si>
  <si>
    <t xml:space="preserve">  4   Kennzahlen der Wirtschaftlichkeit</t>
  </si>
  <si>
    <t>Investitionssumme</t>
  </si>
  <si>
    <t>Gesamte Anfangsauszahlung im Jahr 0.</t>
  </si>
  <si>
    <t>Summe aller Barwerte. &gt; 0 = wirtschaftlich.</t>
  </si>
  <si>
    <t>Rendite, bei der der Kapitalwert = 0 ist.</t>
  </si>
  <si>
    <t>Amortisationszeit (statisch)</t>
  </si>
  <si>
    <t>Jahr, in dem der kumulierte Cashflow erstmals positiv wird.</t>
  </si>
  <si>
    <t>Amortisationszeit (dynamisch)</t>
  </si>
  <si>
    <t>Wie statisch, jedoch auf Basis der abgezinsten Barwerte.</t>
  </si>
  <si>
    <t>Rentabilität / ROI (p. a.)</t>
  </si>
  <si>
    <t>Ø jährlicher Überschuss ÷ Investitionssumme.</t>
  </si>
  <si>
    <t>Ø jährlicher Überschuss</t>
  </si>
  <si>
    <t>Durchschnittlicher Netto-Cashflow der Nutzungsjahre.</t>
  </si>
  <si>
    <t>In gleiche Jahresbeträge umgerechneter Kapitalwert.</t>
  </si>
  <si>
    <t>Nutzen-Kosten-Verhältnis</t>
  </si>
  <si>
    <t>Barwert Einzahlungen ÷ Barwert Auszahlungen. &gt; 1 = wirtschaftlich.</t>
  </si>
  <si>
    <t>Gesamtbewertung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</si>
</sst>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&quot; €&quot;"/>
    <numFmt numFmtId="165" formatCode="0.0%"/>
    <numFmt numFmtId="166" formatCode="0.0&quot; Jahre&quot;"/>
    <numFmt numFmtId="167" formatCode="0.00&quot; ×&quot;"/>
    <numFmt numFmtId="168" formatCode="0&quot; Jahre&quot;"/>
    <numFmt numFmtId="169" formatCode="#,##0&quot; €&quot;;[Red]\-#,##0&quot; €&quot;"/>
    <numFmt numFmtId="170" formatCode="0.0000"/>
  </numFmts>
  <fonts count="26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sz val="11"/>
      <color rgb="FFB8893A"/>
      <name val="Calibri"/>
      <charset val="1"/>
    </font>
    <font>
      <b/>
      <sz val="11"/>
      <color rgb="FFFFFFFF"/>
      <name val="Calibri"/>
      <charset val="1"/>
    </font>
    <font>
      <b/>
      <sz val="9.5"/>
      <color rgb="FF6E655C"/>
      <name val="Calibri"/>
      <charset val="1"/>
    </font>
    <font>
      <b/>
      <sz val="11"/>
      <color rgb="FF12379B"/>
      <name val="Calibri"/>
      <charset val="1"/>
    </font>
    <font>
      <b/>
      <sz val="15"/>
      <color rgb="FFFFFFFF"/>
      <name val="Calibri"/>
      <charset val="1"/>
    </font>
    <font>
      <b/>
      <sz val="9.5"/>
      <color rgb="FFFFFFFF"/>
      <name val="Calibri"/>
      <charset val="1"/>
    </font>
    <font>
      <b/>
      <sz val="17"/>
      <color rgb="FF6E1F2E"/>
      <name val="Calibri"/>
      <charset val="1"/>
    </font>
    <font>
      <b/>
      <sz val="9.5"/>
      <color rgb="FF6E1F2E"/>
      <name val="Calibri"/>
      <charset val="1"/>
    </font>
    <font>
      <sz val="9.5"/>
      <color rgb="FF2A2320"/>
      <name val="Calibri"/>
      <charset val="1"/>
    </font>
    <font>
      <b/>
      <sz val="19"/>
      <color rgb="FFFFFFFF"/>
      <name val="Calibri"/>
      <charset val="1"/>
    </font>
    <font>
      <sz val="10"/>
      <color rgb="FFB8893A"/>
      <name val="Calibri"/>
      <charset val="1"/>
    </font>
    <font>
      <b/>
      <sz val="11.5"/>
      <color rgb="FFFFFFFF"/>
      <name val="Calibri"/>
      <charset val="1"/>
    </font>
    <font>
      <sz val="10"/>
      <color rgb="FF2A2320"/>
      <name val="Calibri"/>
      <charset val="1"/>
    </font>
    <font>
      <b/>
      <sz val="10"/>
      <color rgb="FF12379B"/>
      <name val="Calibri"/>
      <charset val="1"/>
    </font>
    <font>
      <b/>
      <sz val="10"/>
      <color rgb="FFFFFFFF"/>
      <name val="Calibri"/>
      <charset val="1"/>
    </font>
    <font>
      <sz val="9"/>
      <color rgb="FF6E655C"/>
      <name val="Calibri"/>
      <charset val="1"/>
    </font>
    <font>
      <b/>
      <sz val="9"/>
      <color rgb="FF6E655C"/>
      <name val="Calibri"/>
      <charset val="1"/>
    </font>
    <font>
      <b/>
      <sz val="10"/>
      <color rgb="FF6E1F2E"/>
      <name val="Calibri"/>
      <charset val="1"/>
    </font>
    <font>
      <sz val="10"/>
      <color rgb="FF12379B"/>
      <name val="Calibri"/>
      <charset val="1"/>
    </font>
    <font>
      <b/>
      <sz val="10"/>
      <color rgb="FF2A2320"/>
      <name val="Calibri"/>
      <charset val="1"/>
    </font>
    <font>
      <b/>
      <sz val="9"/>
      <color rgb="FFFFFFFF"/>
      <name val="Calibri"/>
      <charset val="1"/>
    </font>
    <font>
      <b/>
      <sz val="10.5"/>
      <color rgb="FF2A2320"/>
      <name val="Calibri"/>
      <charset val="1"/>
    </font>
    <font>
      <b/>
      <sz val="11"/>
      <color rgb="FF6E1F2E"/>
      <name val="Calibri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6E1F2E"/>
        <bgColor rgb="FF8C2F3D"/>
      </patternFill>
    </fill>
    <fill>
      <patternFill patternType="solid">
        <fgColor rgb="FFE7D3A6"/>
        <bgColor rgb="FFDACEB6"/>
      </patternFill>
    </fill>
    <fill>
      <patternFill patternType="solid">
        <fgColor rgb="FF8C2F3D"/>
        <bgColor rgb="FF6E1F2E"/>
      </patternFill>
    </fill>
    <fill>
      <patternFill patternType="solid">
        <fgColor rgb="FFFCF3DD"/>
        <bgColor rgb="FFF6EFE3"/>
      </patternFill>
    </fill>
    <fill>
      <patternFill patternType="solid">
        <fgColor rgb="FFFBF7F0"/>
        <bgColor rgb="FFFCF3DD"/>
      </patternFill>
    </fill>
    <fill>
      <patternFill patternType="solid">
        <fgColor rgb="FFF4E9D4"/>
        <bgColor rgb="FFF6EFE3"/>
      </patternFill>
    </fill>
    <fill>
      <patternFill patternType="solid">
        <fgColor rgb="FFF6EFE3"/>
        <bgColor rgb="FFFCF3DD"/>
      </patternFill>
    </fill>
  </fills>
  <borders count="4">
    <border>
      <left/>
      <right/>
      <top/>
      <bottom/>
      <diagonal/>
    </border>
    <border>
      <left style="thin">
        <color rgb="FFDACEB6"/>
      </left>
      <right style="thin">
        <color rgb="FFDACEB6"/>
      </right>
      <top style="thin">
        <color rgb="FFDACEB6"/>
      </top>
      <bottom style="thin">
        <color rgb="FFDACEB6"/>
      </bottom>
      <diagonal/>
    </border>
    <border>
      <left style="thin">
        <color rgb="FF6E1F2E"/>
      </left>
      <right style="thin">
        <color rgb="FF6E1F2E"/>
      </right>
      <top style="thin">
        <color rgb="FF6E1F2E"/>
      </top>
      <bottom/>
      <diagonal/>
    </border>
    <border>
      <left style="thin">
        <color rgb="FF6E1F2E"/>
      </left>
      <right style="thin">
        <color rgb="FF6E1F2E"/>
      </right>
      <top/>
      <bottom style="thin">
        <color rgb="FF6E1F2E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3" fillId="4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 indent="1"/>
    </xf>
    <xf numFmtId="0" fontId="11" fillId="2" borderId="0" xfId="0" applyFont="1" applyFill="1" applyAlignment="1">
      <alignment horizontal="left" vertical="center" indent="1"/>
    </xf>
    <xf numFmtId="0" fontId="10" fillId="0" borderId="1" xfId="0" applyFont="1" applyBorder="1" applyAlignment="1">
      <alignment horizontal="left" vertical="center" wrapText="1"/>
    </xf>
    <xf numFmtId="167" fontId="8" fillId="6" borderId="3" xfId="0" applyNumberFormat="1" applyFont="1" applyFill="1" applyBorder="1" applyAlignment="1">
      <alignment horizontal="center" vertical="center"/>
    </xf>
    <xf numFmtId="166" fontId="8" fillId="6" borderId="3" xfId="0" applyNumberFormat="1" applyFont="1" applyFill="1" applyBorder="1" applyAlignment="1">
      <alignment horizontal="center" vertical="center"/>
    </xf>
    <xf numFmtId="165" fontId="8" fillId="6" borderId="3" xfId="0" applyNumberFormat="1" applyFont="1" applyFill="1" applyBorder="1" applyAlignment="1">
      <alignment horizontal="center" vertical="center"/>
    </xf>
    <xf numFmtId="164" fontId="8" fillId="6" borderId="3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indent="1"/>
    </xf>
    <xf numFmtId="0" fontId="3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165" fontId="15" fillId="5" borderId="1" xfId="0" applyNumberFormat="1" applyFont="1" applyFill="1" applyBorder="1" applyAlignment="1">
      <alignment horizontal="center" vertical="center"/>
    </xf>
    <xf numFmtId="168" fontId="15" fillId="5" borderId="1" xfId="0" applyNumberFormat="1" applyFont="1" applyFill="1" applyBorder="1" applyAlignment="1">
      <alignment horizontal="center" vertical="center"/>
    </xf>
    <xf numFmtId="1" fontId="15" fillId="5" borderId="1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1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left" vertical="center"/>
    </xf>
    <xf numFmtId="0" fontId="17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169" fontId="20" fillId="5" borderId="1" xfId="0" applyNumberFormat="1" applyFont="1" applyFill="1" applyBorder="1" applyAlignment="1">
      <alignment horizontal="right" vertical="center"/>
    </xf>
    <xf numFmtId="164" fontId="19" fillId="8" borderId="1" xfId="0" applyNumberFormat="1" applyFont="1" applyFill="1" applyBorder="1" applyAlignment="1">
      <alignment horizontal="right" vertical="center"/>
    </xf>
    <xf numFmtId="0" fontId="21" fillId="3" borderId="1" xfId="0" applyFont="1" applyFill="1" applyBorder="1" applyAlignment="1">
      <alignment horizontal="left" vertical="center"/>
    </xf>
    <xf numFmtId="169" fontId="21" fillId="3" borderId="1" xfId="0" applyNumberFormat="1" applyFont="1" applyFill="1" applyBorder="1" applyAlignment="1">
      <alignment horizontal="right" vertical="center"/>
    </xf>
    <xf numFmtId="164" fontId="19" fillId="3" borderId="1" xfId="0" applyNumberFormat="1" applyFont="1" applyFill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1" fontId="22" fillId="4" borderId="0" xfId="0" applyNumberFormat="1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1" fillId="7" borderId="1" xfId="0" applyFont="1" applyFill="1" applyBorder="1" applyAlignment="1">
      <alignment horizontal="left" vertical="center"/>
    </xf>
    <xf numFmtId="169" fontId="21" fillId="7" borderId="1" xfId="0" applyNumberFormat="1" applyFont="1" applyFill="1" applyBorder="1" applyAlignment="1">
      <alignment horizontal="right" vertical="center"/>
    </xf>
    <xf numFmtId="164" fontId="19" fillId="7" borderId="1" xfId="0" applyNumberFormat="1" applyFont="1" applyFill="1" applyBorder="1" applyAlignment="1">
      <alignment horizontal="right" vertical="center"/>
    </xf>
    <xf numFmtId="0" fontId="14" fillId="8" borderId="1" xfId="0" applyFont="1" applyFill="1" applyBorder="1" applyAlignment="1">
      <alignment horizontal="left" vertical="center"/>
    </xf>
    <xf numFmtId="169" fontId="14" fillId="8" borderId="1" xfId="0" applyNumberFormat="1" applyFont="1" applyFill="1" applyBorder="1" applyAlignment="1">
      <alignment horizontal="right" vertical="center"/>
    </xf>
    <xf numFmtId="0" fontId="14" fillId="8" borderId="1" xfId="0" applyFont="1" applyFill="1" applyBorder="1" applyAlignment="1">
      <alignment horizontal="right" vertical="center"/>
    </xf>
    <xf numFmtId="170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169" fontId="21" fillId="0" borderId="1" xfId="0" applyNumberFormat="1" applyFont="1" applyBorder="1" applyAlignment="1">
      <alignment horizontal="right" vertical="center"/>
    </xf>
    <xf numFmtId="169" fontId="14" fillId="0" borderId="1" xfId="0" applyNumberFormat="1" applyFont="1" applyBorder="1" applyAlignment="1">
      <alignment horizontal="right" vertical="center"/>
    </xf>
    <xf numFmtId="0" fontId="23" fillId="8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164" fontId="24" fillId="8" borderId="1" xfId="0" applyNumberFormat="1" applyFont="1" applyFill="1" applyBorder="1" applyAlignment="1">
      <alignment horizontal="right" vertical="center"/>
    </xf>
    <xf numFmtId="0" fontId="17" fillId="8" borderId="1" xfId="0" applyFont="1" applyFill="1" applyBorder="1" applyAlignment="1">
      <alignment horizontal="left" vertical="center" wrapText="1"/>
    </xf>
    <xf numFmtId="164" fontId="24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165" fontId="24" fillId="8" borderId="1" xfId="0" applyNumberFormat="1" applyFont="1" applyFill="1" applyBorder="1" applyAlignment="1">
      <alignment horizontal="right" vertical="center"/>
    </xf>
    <xf numFmtId="166" fontId="24" fillId="0" borderId="1" xfId="0" applyNumberFormat="1" applyFont="1" applyBorder="1" applyAlignment="1">
      <alignment horizontal="right" vertical="center"/>
    </xf>
    <xf numFmtId="166" fontId="24" fillId="8" borderId="1" xfId="0" applyNumberFormat="1" applyFont="1" applyFill="1" applyBorder="1" applyAlignment="1">
      <alignment horizontal="right" vertical="center"/>
    </xf>
    <xf numFmtId="165" fontId="24" fillId="0" borderId="1" xfId="0" applyNumberFormat="1" applyFont="1" applyBorder="1" applyAlignment="1">
      <alignment horizontal="right" vertical="center"/>
    </xf>
    <xf numFmtId="167" fontId="24" fillId="8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6">
    <dxf>
      <font>
        <b/>
        <sz val="11"/>
        <color rgb="FFFFFFFF"/>
        <name val="Calibri"/>
        <charset val="1"/>
      </font>
      <fill>
        <patternFill>
          <bgColor rgb="FF2E7D46"/>
        </patternFill>
      </fill>
    </dxf>
    <dxf>
      <font>
        <b/>
        <sz val="11"/>
        <color rgb="FFFFFFFF"/>
        <name val="Calibri"/>
        <charset val="1"/>
      </font>
      <fill>
        <patternFill>
          <bgColor rgb="FFC8892A"/>
        </patternFill>
      </fill>
    </dxf>
    <dxf>
      <font>
        <b/>
        <sz val="11"/>
        <color rgb="FFFFFFFF"/>
        <name val="Calibri"/>
        <charset val="1"/>
      </font>
      <fill>
        <patternFill>
          <bgColor rgb="FFB23A3A"/>
        </patternFill>
      </fill>
    </dxf>
    <dxf>
      <font>
        <b/>
        <sz val="15"/>
        <color rgb="FFFFFFFF"/>
        <name val="Calibri"/>
        <charset val="1"/>
      </font>
      <fill>
        <patternFill>
          <bgColor rgb="FF2E7D46"/>
        </patternFill>
      </fill>
    </dxf>
    <dxf>
      <font>
        <b/>
        <sz val="15"/>
        <color rgb="FFFFFFFF"/>
        <name val="Calibri"/>
        <charset val="1"/>
      </font>
      <fill>
        <patternFill>
          <bgColor rgb="FFC8892A"/>
        </patternFill>
      </fill>
    </dxf>
    <dxf>
      <font>
        <b/>
        <sz val="15"/>
        <color rgb="FFFFFFFF"/>
        <name val="Calibri"/>
        <charset val="1"/>
      </font>
      <fill>
        <patternFill>
          <bgColor rgb="FFB23A3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6E1F2E"/>
      <rgbColor rgb="FF008000"/>
      <rgbColor rgb="FF000080"/>
      <rgbColor rgb="FFB8893A"/>
      <rgbColor rgb="FF800080"/>
      <rgbColor rgb="FF008080"/>
      <rgbColor rgb="FFDACEB6"/>
      <rgbColor rgb="FF878787"/>
      <rgbColor rgb="FF9999FF"/>
      <rgbColor rgb="FF8C2F3D"/>
      <rgbColor rgb="FFFCF3DD"/>
      <rgbColor rgb="FFFBF7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6EFE3"/>
      <rgbColor rgb="FFF4E9D4"/>
      <rgbColor rgb="FF99CCFF"/>
      <rgbColor rgb="FFFF99CC"/>
      <rgbColor rgb="FFCC99FF"/>
      <rgbColor rgb="FFE7D3A6"/>
      <rgbColor rgb="FF3366FF"/>
      <rgbColor rgb="FF33CCCC"/>
      <rgbColor rgb="FF99CC00"/>
      <rgbColor rgb="FFFFCC00"/>
      <rgbColor rgb="FFC8892A"/>
      <rgbColor rgb="FFFF6600"/>
      <rgbColor rgb="FF6E655C"/>
      <rgbColor rgb="FF969696"/>
      <rgbColor rgb="FF003366"/>
      <rgbColor rgb="FF2E7D46"/>
      <rgbColor rgb="FF003300"/>
      <rgbColor rgb="FF333300"/>
      <rgbColor rgb="FF993300"/>
      <rgbColor rgb="FFB23A3A"/>
      <rgbColor rgb="FF12379B"/>
      <rgbColor rgb="FF2A232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Kumulierter Cashflow vs. kumulierter Barwert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Berechnung!$B$36</c:f>
              <c:strCache>
                <c:ptCount val="1"/>
                <c:pt idx="0">
                  <c:v>Kumulierter Cashflow</c:v>
                </c:pt>
              </c:strCache>
            </c:strRef>
          </c:tx>
          <c:spPr>
            <a:ln w="25920">
              <a:solidFill>
                <a:srgbClr val="6E1F2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Berechnung!$C$34:$I$34</c:f>
              <c:numCache>
                <c:formatCode>0</c:formatCode>
                <c:ptCount val="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</c:numCache>
            </c:numRef>
          </c:cat>
          <c:val>
            <c:numRef>
              <c:f>Berechnung!$C$36:$I$36</c:f>
              <c:numCache>
                <c:formatCode>General</c:formatCode>
                <c:ptCount val="7"/>
                <c:pt idx="0">
                  <c:v>-130000</c:v>
                </c:pt>
                <c:pt idx="1">
                  <c:v>-99500</c:v>
                </c:pt>
                <c:pt idx="2">
                  <c:v>-67700</c:v>
                </c:pt>
                <c:pt idx="3">
                  <c:v>-34800</c:v>
                </c:pt>
                <c:pt idx="4">
                  <c:v>-800</c:v>
                </c:pt>
                <c:pt idx="5">
                  <c:v>34300</c:v>
                </c:pt>
                <c:pt idx="6">
                  <c:v>84400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5-4AC9-A989-A3FB054BCD7F}"/>
            </c:ext>
          </c:extLst>
        </c:ser>
        <c:ser>
          <c:idx val="1"/>
          <c:order val="1"/>
          <c:tx>
            <c:strRef>
              <c:f>Berechnung!$B$39</c:f>
              <c:strCache>
                <c:ptCount val="1"/>
                <c:pt idx="0">
                  <c:v>Kumulierter Barwert</c:v>
                </c:pt>
              </c:strCache>
            </c:strRef>
          </c:tx>
          <c:spPr>
            <a:ln w="25920">
              <a:solidFill>
                <a:srgbClr val="B8893A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Berechnung!$C$34:$I$34</c:f>
              <c:numCache>
                <c:formatCode>0</c:formatCode>
                <c:ptCount val="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</c:numCache>
            </c:numRef>
          </c:cat>
          <c:val>
            <c:numRef>
              <c:f>Berechnung!$C$39:$I$39</c:f>
              <c:numCache>
                <c:formatCode>General</c:formatCode>
                <c:ptCount val="7"/>
                <c:pt idx="0">
                  <c:v>-130000</c:v>
                </c:pt>
                <c:pt idx="1">
                  <c:v>-101226.41509433962</c:v>
                </c:pt>
                <c:pt idx="2">
                  <c:v>-72924.528301886792</c:v>
                </c:pt>
                <c:pt idx="3">
                  <c:v>-45301.053890124065</c:v>
                </c:pt>
                <c:pt idx="4">
                  <c:v>-18369.869340031371</c:v>
                </c:pt>
                <c:pt idx="5">
                  <c:v>7858.8925275672264</c:v>
                </c:pt>
                <c:pt idx="6">
                  <c:v>43177.415603595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5-4AC9-A989-A3FB054BC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24484084"/>
        <c:axId val="3721572"/>
      </c:lineChart>
      <c:catAx>
        <c:axId val="244840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3721572"/>
        <c:crosses val="autoZero"/>
        <c:auto val="1"/>
        <c:lblAlgn val="ctr"/>
        <c:lblOffset val="100"/>
        <c:noMultiLvlLbl val="0"/>
      </c:catAx>
      <c:valAx>
        <c:axId val="372157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2448408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EF6F0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Einzahlungen vs. Auszahlungen je Jahr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Einzahlungen</c:v>
          </c:tx>
          <c:spPr>
            <a:solidFill>
              <a:srgbClr val="B8893A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Berechnung!$D$11:$I$11</c:f>
              <c:numCache>
                <c:formatCode>0</c:formatCode>
                <c:ptCount val="6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</c:numCache>
            </c:numRef>
          </c:cat>
          <c:val>
            <c:numRef>
              <c:f>Berechnung!$D$31:$I$31</c:f>
              <c:numCache>
                <c:formatCode>General</c:formatCode>
                <c:ptCount val="6"/>
                <c:pt idx="0">
                  <c:v>86500</c:v>
                </c:pt>
                <c:pt idx="1">
                  <c:v>89300</c:v>
                </c:pt>
                <c:pt idx="2">
                  <c:v>92100</c:v>
                </c:pt>
                <c:pt idx="3">
                  <c:v>94900</c:v>
                </c:pt>
                <c:pt idx="4">
                  <c:v>97800</c:v>
                </c:pt>
                <c:pt idx="5">
                  <c:v>114700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A-4CE2-A8A4-2240CCC530F3}"/>
            </c:ext>
          </c:extLst>
        </c:ser>
        <c:ser>
          <c:idx val="1"/>
          <c:order val="1"/>
          <c:tx>
            <c:v>Auszahlungen</c:v>
          </c:tx>
          <c:spPr>
            <a:solidFill>
              <a:srgbClr val="6E1F2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Berechnung!$D$11:$I$11</c:f>
              <c:numCache>
                <c:formatCode>0</c:formatCode>
                <c:ptCount val="6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</c:numCache>
            </c:numRef>
          </c:cat>
          <c:val>
            <c:numRef>
              <c:f>Berechnung!$D$24:$I$24</c:f>
              <c:numCache>
                <c:formatCode>General</c:formatCode>
                <c:ptCount val="6"/>
                <c:pt idx="0">
                  <c:v>56000</c:v>
                </c:pt>
                <c:pt idx="1">
                  <c:v>57500</c:v>
                </c:pt>
                <c:pt idx="2">
                  <c:v>59200</c:v>
                </c:pt>
                <c:pt idx="3">
                  <c:v>60900</c:v>
                </c:pt>
                <c:pt idx="4">
                  <c:v>62700</c:v>
                </c:pt>
                <c:pt idx="5">
                  <c:v>64600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5A-4CE2-A8A4-2240CCC53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6026"/>
        <c:axId val="41771718"/>
      </c:barChart>
      <c:catAx>
        <c:axId val="1761602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41771718"/>
        <c:crosses val="autoZero"/>
        <c:auto val="1"/>
        <c:lblAlgn val="ctr"/>
        <c:lblOffset val="100"/>
        <c:noMultiLvlLbl val="0"/>
      </c:catAx>
      <c:valAx>
        <c:axId val="4177171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761602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9</xdr:col>
      <xdr:colOff>0</xdr:colOff>
      <xdr:row>34</xdr:row>
      <xdr:rowOff>115200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554760</xdr:colOff>
      <xdr:row>52</xdr:row>
      <xdr:rowOff>115200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8893A"/>
    <pageSetUpPr fitToPage="1"/>
  </sheetPr>
  <dimension ref="B2:I62"/>
  <sheetViews>
    <sheetView showGridLines="0" tabSelected="1" zoomScaleNormal="100" workbookViewId="0">
      <selection activeCell="Q18" sqref="Q18"/>
    </sheetView>
  </sheetViews>
  <sheetFormatPr baseColWidth="10" defaultColWidth="8.7109375" defaultRowHeight="15" x14ac:dyDescent="0.25"/>
  <cols>
    <col min="1" max="1" width="2.42578125" customWidth="1"/>
    <col min="2" max="2" width="22" customWidth="1"/>
    <col min="3" max="3" width="14" customWidth="1"/>
    <col min="4" max="4" width="2.140625" customWidth="1"/>
    <col min="5" max="5" width="22" customWidth="1"/>
    <col min="6" max="6" width="14" customWidth="1"/>
    <col min="7" max="7" width="2.140625" customWidth="1"/>
    <col min="8" max="8" width="22" customWidth="1"/>
    <col min="9" max="9" width="14" customWidth="1"/>
    <col min="10" max="10" width="2.42578125" customWidth="1"/>
  </cols>
  <sheetData>
    <row r="2" spans="2:9" ht="37.5" customHeight="1" x14ac:dyDescent="0.25">
      <c r="B2" s="14" t="s">
        <v>0</v>
      </c>
      <c r="C2" s="14"/>
      <c r="D2" s="14"/>
      <c r="E2" s="14"/>
      <c r="F2" s="14"/>
      <c r="G2" s="14"/>
      <c r="H2" s="14"/>
      <c r="I2" s="14"/>
    </row>
    <row r="3" spans="2:9" ht="19.5" customHeight="1" x14ac:dyDescent="0.25">
      <c r="B3" s="13" t="s">
        <v>1</v>
      </c>
      <c r="C3" s="13"/>
      <c r="D3" s="13"/>
      <c r="E3" s="13"/>
      <c r="F3" s="13"/>
      <c r="G3" s="13"/>
      <c r="H3" s="13"/>
      <c r="I3" s="13"/>
    </row>
    <row r="5" spans="2:9" ht="21.75" customHeight="1" x14ac:dyDescent="0.25">
      <c r="B5" s="12" t="s">
        <v>2</v>
      </c>
      <c r="C5" s="12"/>
      <c r="D5" s="12"/>
      <c r="E5" s="12"/>
      <c r="F5" s="12"/>
      <c r="G5" s="12"/>
      <c r="H5" s="12"/>
      <c r="I5" s="12"/>
    </row>
    <row r="6" spans="2:9" ht="19.5" customHeight="1" x14ac:dyDescent="0.25">
      <c r="B6" s="15" t="s">
        <v>3</v>
      </c>
      <c r="C6" s="11" t="s">
        <v>4</v>
      </c>
      <c r="D6" s="11"/>
      <c r="E6" s="11"/>
      <c r="F6" s="15" t="s">
        <v>5</v>
      </c>
      <c r="G6" s="11" t="s">
        <v>6</v>
      </c>
      <c r="H6" s="11"/>
      <c r="I6" s="11"/>
    </row>
    <row r="7" spans="2:9" ht="19.5" customHeight="1" x14ac:dyDescent="0.25">
      <c r="B7" s="15" t="s">
        <v>7</v>
      </c>
      <c r="C7" s="11" t="s">
        <v>8</v>
      </c>
      <c r="D7" s="11"/>
      <c r="E7" s="11"/>
      <c r="F7" s="15" t="s">
        <v>9</v>
      </c>
      <c r="G7" s="11" t="s">
        <v>10</v>
      </c>
      <c r="H7" s="11"/>
      <c r="I7" s="11"/>
    </row>
    <row r="9" spans="2:9" ht="21.75" customHeight="1" x14ac:dyDescent="0.25">
      <c r="B9" s="12" t="s">
        <v>11</v>
      </c>
      <c r="C9" s="12"/>
      <c r="D9" s="12"/>
      <c r="E9" s="12"/>
      <c r="F9" s="12"/>
      <c r="G9" s="12"/>
      <c r="H9" s="12"/>
      <c r="I9" s="12"/>
    </row>
    <row r="10" spans="2:9" ht="25.5" customHeight="1" x14ac:dyDescent="0.25">
      <c r="B10" s="10" t="str">
        <f>Berechnung!C53</f>
        <v>WIRTSCHAFTLICH – der Kapitalwert ist positiv.</v>
      </c>
      <c r="C10" s="10"/>
      <c r="D10" s="10"/>
      <c r="E10" s="10"/>
      <c r="F10" s="10"/>
      <c r="G10" s="10"/>
      <c r="H10" s="10"/>
      <c r="I10" s="10"/>
    </row>
    <row r="11" spans="2:9" ht="18" customHeight="1" x14ac:dyDescent="0.25">
      <c r="B11" s="10"/>
      <c r="C11" s="10"/>
      <c r="D11" s="10"/>
      <c r="E11" s="10"/>
      <c r="F11" s="10"/>
      <c r="G11" s="10"/>
      <c r="H11" s="10"/>
      <c r="I11" s="10"/>
    </row>
    <row r="13" spans="2:9" ht="21.75" customHeight="1" x14ac:dyDescent="0.25">
      <c r="B13" s="12" t="s">
        <v>12</v>
      </c>
      <c r="C13" s="12"/>
      <c r="D13" s="12"/>
      <c r="E13" s="12"/>
      <c r="F13" s="12"/>
      <c r="G13" s="12"/>
      <c r="H13" s="12"/>
      <c r="I13" s="12"/>
    </row>
    <row r="15" spans="2:9" ht="18" customHeight="1" x14ac:dyDescent="0.25">
      <c r="B15" s="9" t="s">
        <v>13</v>
      </c>
      <c r="C15" s="9"/>
      <c r="E15" s="9" t="s">
        <v>14</v>
      </c>
      <c r="F15" s="9"/>
      <c r="H15" s="9" t="s">
        <v>15</v>
      </c>
      <c r="I15" s="9"/>
    </row>
    <row r="16" spans="2:9" ht="33.75" customHeight="1" x14ac:dyDescent="0.25">
      <c r="B16" s="8">
        <f>Berechnung!J38</f>
        <v>43177.415603595</v>
      </c>
      <c r="C16" s="8"/>
      <c r="E16" s="7">
        <f>Berechnung!C46</f>
        <v>0.15199287852436183</v>
      </c>
      <c r="F16" s="7"/>
      <c r="H16" s="6">
        <f>Berechnung!C48</f>
        <v>4.7003711968091171</v>
      </c>
      <c r="I16" s="6"/>
    </row>
    <row r="18" spans="2:9" ht="18" customHeight="1" x14ac:dyDescent="0.25">
      <c r="B18" s="9" t="s">
        <v>16</v>
      </c>
      <c r="C18" s="9"/>
      <c r="E18" s="9" t="s">
        <v>17</v>
      </c>
      <c r="F18" s="9"/>
      <c r="H18" s="9" t="s">
        <v>18</v>
      </c>
      <c r="I18" s="9"/>
    </row>
    <row r="19" spans="2:9" ht="33.75" customHeight="1" x14ac:dyDescent="0.25">
      <c r="B19" s="7">
        <f>Berechnung!C49</f>
        <v>0.27487179487179492</v>
      </c>
      <c r="C19" s="7"/>
      <c r="E19" s="8">
        <f>Berechnung!C51</f>
        <v>8780.672727900037</v>
      </c>
      <c r="F19" s="8"/>
      <c r="H19" s="5">
        <f>Berechnung!C52</f>
        <v>1.1017513372496561</v>
      </c>
      <c r="I19" s="5"/>
    </row>
    <row r="21" spans="2:9" ht="21.75" customHeight="1" x14ac:dyDescent="0.25">
      <c r="B21" s="12" t="s">
        <v>19</v>
      </c>
      <c r="C21" s="12"/>
      <c r="D21" s="12"/>
      <c r="E21" s="12"/>
      <c r="F21" s="12"/>
      <c r="G21" s="12"/>
      <c r="H21" s="12"/>
      <c r="I21" s="12"/>
    </row>
    <row r="39" spans="2:9" ht="21.75" customHeight="1" x14ac:dyDescent="0.25">
      <c r="B39" s="12" t="s">
        <v>20</v>
      </c>
      <c r="C39" s="12"/>
      <c r="D39" s="12"/>
      <c r="E39" s="12"/>
      <c r="F39" s="12"/>
      <c r="G39" s="12"/>
      <c r="H39" s="12"/>
      <c r="I39" s="12"/>
    </row>
    <row r="56" spans="2:9" ht="21.75" customHeight="1" x14ac:dyDescent="0.25">
      <c r="B56" s="12" t="s">
        <v>21</v>
      </c>
      <c r="C56" s="12"/>
      <c r="D56" s="12"/>
      <c r="E56" s="12"/>
      <c r="F56" s="12"/>
      <c r="G56" s="12"/>
      <c r="H56" s="12"/>
      <c r="I56" s="12"/>
    </row>
    <row r="57" spans="2:9" ht="15" customHeight="1" x14ac:dyDescent="0.25">
      <c r="B57" s="16" t="s">
        <v>22</v>
      </c>
      <c r="C57" s="4" t="s">
        <v>23</v>
      </c>
      <c r="D57" s="4"/>
      <c r="E57" s="4"/>
      <c r="F57" s="4"/>
      <c r="G57" s="4"/>
      <c r="H57" s="4"/>
      <c r="I57" s="4"/>
    </row>
    <row r="58" spans="2:9" ht="15" customHeight="1" x14ac:dyDescent="0.25">
      <c r="B58" s="16" t="s">
        <v>24</v>
      </c>
      <c r="C58" s="4" t="s">
        <v>25</v>
      </c>
      <c r="D58" s="4"/>
      <c r="E58" s="4"/>
      <c r="F58" s="4"/>
      <c r="G58" s="4"/>
      <c r="H58" s="4"/>
      <c r="I58" s="4"/>
    </row>
    <row r="59" spans="2:9" ht="15" customHeight="1" x14ac:dyDescent="0.25">
      <c r="B59" s="16" t="s">
        <v>13</v>
      </c>
      <c r="C59" s="4" t="s">
        <v>26</v>
      </c>
      <c r="D59" s="4"/>
      <c r="E59" s="4"/>
      <c r="F59" s="4"/>
      <c r="G59" s="4"/>
      <c r="H59" s="4"/>
      <c r="I59" s="4"/>
    </row>
    <row r="60" spans="2:9" ht="15" customHeight="1" x14ac:dyDescent="0.25">
      <c r="B60" s="16" t="s">
        <v>27</v>
      </c>
      <c r="C60" s="4" t="s">
        <v>28</v>
      </c>
      <c r="D60" s="4"/>
      <c r="E60" s="4"/>
      <c r="F60" s="4"/>
      <c r="G60" s="4"/>
      <c r="H60" s="4"/>
      <c r="I60" s="4"/>
    </row>
    <row r="61" spans="2:9" ht="15" customHeight="1" x14ac:dyDescent="0.25">
      <c r="B61" s="16" t="s">
        <v>29</v>
      </c>
      <c r="C61" s="4" t="s">
        <v>30</v>
      </c>
      <c r="D61" s="4"/>
      <c r="E61" s="4"/>
      <c r="F61" s="4"/>
      <c r="G61" s="4"/>
      <c r="H61" s="4"/>
      <c r="I61" s="4"/>
    </row>
    <row r="62" spans="2:9" ht="15" customHeight="1" x14ac:dyDescent="0.25">
      <c r="B62" s="16" t="s">
        <v>31</v>
      </c>
      <c r="C62" s="4" t="s">
        <v>32</v>
      </c>
      <c r="D62" s="4"/>
      <c r="E62" s="4"/>
      <c r="F62" s="4"/>
      <c r="G62" s="4"/>
      <c r="H62" s="4"/>
      <c r="I62" s="4"/>
    </row>
  </sheetData>
  <mergeCells count="31">
    <mergeCell ref="C59:I59"/>
    <mergeCell ref="C60:I60"/>
    <mergeCell ref="C61:I61"/>
    <mergeCell ref="C62:I62"/>
    <mergeCell ref="B21:I21"/>
    <mergeCell ref="B39:I39"/>
    <mergeCell ref="B56:I56"/>
    <mergeCell ref="C57:I57"/>
    <mergeCell ref="C58:I58"/>
    <mergeCell ref="B18:C18"/>
    <mergeCell ref="E18:F18"/>
    <mergeCell ref="H18:I18"/>
    <mergeCell ref="B19:C19"/>
    <mergeCell ref="E19:F19"/>
    <mergeCell ref="H19:I19"/>
    <mergeCell ref="B15:C15"/>
    <mergeCell ref="E15:F15"/>
    <mergeCell ref="H15:I15"/>
    <mergeCell ref="B16:C16"/>
    <mergeCell ref="E16:F16"/>
    <mergeCell ref="H16:I16"/>
    <mergeCell ref="C7:E7"/>
    <mergeCell ref="G7:I7"/>
    <mergeCell ref="B9:I9"/>
    <mergeCell ref="B10:I11"/>
    <mergeCell ref="B13:I13"/>
    <mergeCell ref="B2:I2"/>
    <mergeCell ref="B3:I3"/>
    <mergeCell ref="B5:I5"/>
    <mergeCell ref="C6:E6"/>
    <mergeCell ref="G6:I6"/>
  </mergeCells>
  <conditionalFormatting sqref="B10">
    <cfRule type="expression" dxfId="5" priority="2">
      <formula>ISNUMBER(SEARCH("UNWIRTSCHAFTLICH",B10))</formula>
    </cfRule>
    <cfRule type="expression" dxfId="4" priority="3">
      <formula>ISNUMBER(SEARCH("GRENZFALL",B10))</formula>
    </cfRule>
    <cfRule type="expression" dxfId="3" priority="4">
      <formula>AND(ISNUMBER(SEARCH("WIRTSCHAFTLICH",B10)),NOT(ISNUMBER(SEARCH("UNWIRTSCHAFTLICH",B10))))</formula>
    </cfRule>
  </conditionalFormatting>
  <pageMargins left="0.4" right="0.4" top="0.5" bottom="0.5" header="0.511811023622047" footer="0.511811023622047"/>
  <pageSetup paperSize="9" fitToHeight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E1F2E"/>
    <pageSetUpPr fitToPage="1"/>
  </sheetPr>
  <dimension ref="B2:J53"/>
  <sheetViews>
    <sheetView showGridLines="0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109375" defaultRowHeight="15" x14ac:dyDescent="0.25"/>
  <cols>
    <col min="1" max="1" width="2.42578125" customWidth="1"/>
    <col min="2" max="2" width="40" customWidth="1"/>
    <col min="3" max="9" width="12.5703125" customWidth="1"/>
    <col min="10" max="10" width="14.5703125" customWidth="1"/>
    <col min="11" max="11" width="2.42578125" customWidth="1"/>
  </cols>
  <sheetData>
    <row r="2" spans="2:10" ht="33.75" customHeight="1" x14ac:dyDescent="0.25">
      <c r="B2" s="3" t="s">
        <v>0</v>
      </c>
      <c r="C2" s="3"/>
      <c r="D2" s="3"/>
      <c r="E2" s="3"/>
      <c r="F2" s="3"/>
      <c r="G2" s="3"/>
      <c r="H2" s="3"/>
      <c r="I2" s="3"/>
      <c r="J2" s="3"/>
    </row>
    <row r="3" spans="2:10" ht="18" customHeight="1" x14ac:dyDescent="0.25">
      <c r="B3" s="2" t="s">
        <v>33</v>
      </c>
      <c r="C3" s="2"/>
      <c r="D3" s="2"/>
      <c r="E3" s="2"/>
      <c r="F3" s="2"/>
      <c r="G3" s="2"/>
      <c r="H3" s="2"/>
      <c r="I3" s="2"/>
      <c r="J3" s="2"/>
    </row>
    <row r="5" spans="2:10" ht="24" customHeight="1" x14ac:dyDescent="0.25">
      <c r="B5" s="1" t="s">
        <v>34</v>
      </c>
      <c r="C5" s="1"/>
      <c r="D5" s="1"/>
      <c r="E5" s="1"/>
      <c r="F5" s="1"/>
      <c r="G5" s="1"/>
      <c r="H5" s="1"/>
      <c r="I5" s="1"/>
      <c r="J5" s="1"/>
    </row>
    <row r="6" spans="2:10" ht="16.5" customHeight="1" x14ac:dyDescent="0.25">
      <c r="B6" s="17" t="s">
        <v>35</v>
      </c>
      <c r="C6" s="18">
        <v>0.06</v>
      </c>
    </row>
    <row r="7" spans="2:10" ht="16.5" customHeight="1" x14ac:dyDescent="0.25">
      <c r="B7" s="17" t="s">
        <v>36</v>
      </c>
      <c r="C7" s="19">
        <v>6</v>
      </c>
    </row>
    <row r="8" spans="2:10" ht="16.5" customHeight="1" x14ac:dyDescent="0.25">
      <c r="B8" s="17" t="s">
        <v>37</v>
      </c>
      <c r="C8" s="20">
        <v>2026</v>
      </c>
    </row>
    <row r="10" spans="2:10" ht="24" customHeight="1" x14ac:dyDescent="0.25">
      <c r="B10" s="1" t="s">
        <v>38</v>
      </c>
      <c r="C10" s="1"/>
      <c r="D10" s="1"/>
      <c r="E10" s="1"/>
      <c r="F10" s="1"/>
      <c r="G10" s="1"/>
      <c r="H10" s="1"/>
      <c r="I10" s="1"/>
      <c r="J10" s="1"/>
    </row>
    <row r="11" spans="2:10" ht="18" customHeight="1" x14ac:dyDescent="0.25">
      <c r="B11" s="21" t="s">
        <v>39</v>
      </c>
      <c r="C11" s="22">
        <v>2026</v>
      </c>
      <c r="D11" s="22">
        <v>2027</v>
      </c>
      <c r="E11" s="22">
        <v>2028</v>
      </c>
      <c r="F11" s="22">
        <v>2029</v>
      </c>
      <c r="G11" s="22">
        <v>2030</v>
      </c>
      <c r="H11" s="22">
        <v>2031</v>
      </c>
      <c r="I11" s="22">
        <v>2032</v>
      </c>
      <c r="J11" s="23" t="s">
        <v>40</v>
      </c>
    </row>
    <row r="12" spans="2:10" ht="15" customHeight="1" x14ac:dyDescent="0.25">
      <c r="B12" s="24"/>
      <c r="C12" s="25" t="s">
        <v>41</v>
      </c>
      <c r="D12" s="25" t="s">
        <v>42</v>
      </c>
      <c r="E12" s="25" t="s">
        <v>43</v>
      </c>
      <c r="F12" s="25" t="s">
        <v>44</v>
      </c>
      <c r="G12" s="25" t="s">
        <v>45</v>
      </c>
      <c r="H12" s="25" t="s">
        <v>46</v>
      </c>
      <c r="I12" s="25" t="s">
        <v>47</v>
      </c>
      <c r="J12" s="26" t="s">
        <v>48</v>
      </c>
    </row>
    <row r="13" spans="2:10" ht="18" customHeight="1" x14ac:dyDescent="0.25">
      <c r="B13" s="49" t="s">
        <v>49</v>
      </c>
      <c r="C13" s="49"/>
      <c r="D13" s="49"/>
      <c r="E13" s="49"/>
      <c r="F13" s="49"/>
      <c r="G13" s="49"/>
      <c r="H13" s="49"/>
      <c r="I13" s="49"/>
      <c r="J13" s="49"/>
    </row>
    <row r="14" spans="2:10" ht="15.75" customHeight="1" x14ac:dyDescent="0.25">
      <c r="B14" s="17" t="s">
        <v>50</v>
      </c>
      <c r="C14" s="27">
        <v>118000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8">
        <f>SUM(C14:I14)</f>
        <v>118000</v>
      </c>
    </row>
    <row r="15" spans="2:10" ht="15.75" customHeight="1" x14ac:dyDescent="0.25">
      <c r="B15" s="17" t="s">
        <v>51</v>
      </c>
      <c r="C15" s="27">
        <v>12000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8">
        <f>SUM(C15:I15)</f>
        <v>12000</v>
      </c>
    </row>
    <row r="16" spans="2:10" ht="16.5" customHeight="1" x14ac:dyDescent="0.25">
      <c r="B16" s="29" t="s">
        <v>52</v>
      </c>
      <c r="C16" s="30">
        <f t="shared" ref="C16:I16" si="0">C14+C15</f>
        <v>130000</v>
      </c>
      <c r="D16" s="30">
        <f t="shared" si="0"/>
        <v>0</v>
      </c>
      <c r="E16" s="30">
        <f t="shared" si="0"/>
        <v>0</v>
      </c>
      <c r="F16" s="30">
        <f t="shared" si="0"/>
        <v>0</v>
      </c>
      <c r="G16" s="30">
        <f t="shared" si="0"/>
        <v>0</v>
      </c>
      <c r="H16" s="30">
        <f t="shared" si="0"/>
        <v>0</v>
      </c>
      <c r="I16" s="30">
        <f t="shared" si="0"/>
        <v>0</v>
      </c>
      <c r="J16" s="31">
        <f>SUM(C16:I16)</f>
        <v>130000</v>
      </c>
    </row>
    <row r="18" spans="2:10" ht="18" customHeight="1" x14ac:dyDescent="0.25">
      <c r="B18" s="49" t="s">
        <v>53</v>
      </c>
      <c r="C18" s="49"/>
      <c r="D18" s="49"/>
      <c r="E18" s="49"/>
      <c r="F18" s="49"/>
      <c r="G18" s="49"/>
      <c r="H18" s="49"/>
      <c r="I18" s="49"/>
      <c r="J18" s="49"/>
    </row>
    <row r="19" spans="2:10" ht="15.75" customHeight="1" x14ac:dyDescent="0.25">
      <c r="B19" s="17" t="s">
        <v>54</v>
      </c>
      <c r="C19" s="27">
        <v>0</v>
      </c>
      <c r="D19" s="27">
        <v>17000</v>
      </c>
      <c r="E19" s="27">
        <v>17400</v>
      </c>
      <c r="F19" s="27">
        <v>17900</v>
      </c>
      <c r="G19" s="27">
        <v>18300</v>
      </c>
      <c r="H19" s="27">
        <v>18800</v>
      </c>
      <c r="I19" s="27">
        <v>19300</v>
      </c>
      <c r="J19" s="28">
        <f t="shared" ref="J19:J24" si="1">SUM(D19:I19)</f>
        <v>108700</v>
      </c>
    </row>
    <row r="20" spans="2:10" ht="15.75" customHeight="1" x14ac:dyDescent="0.25">
      <c r="B20" s="17" t="s">
        <v>55</v>
      </c>
      <c r="C20" s="27">
        <v>0</v>
      </c>
      <c r="D20" s="27">
        <v>5500</v>
      </c>
      <c r="E20" s="27">
        <v>5600</v>
      </c>
      <c r="F20" s="27">
        <v>5800</v>
      </c>
      <c r="G20" s="27">
        <v>6000</v>
      </c>
      <c r="H20" s="27">
        <v>6200</v>
      </c>
      <c r="I20" s="27">
        <v>6400</v>
      </c>
      <c r="J20" s="28">
        <f t="shared" si="1"/>
        <v>35500</v>
      </c>
    </row>
    <row r="21" spans="2:10" ht="15.75" customHeight="1" x14ac:dyDescent="0.25">
      <c r="B21" s="17" t="s">
        <v>56</v>
      </c>
      <c r="C21" s="27">
        <v>0</v>
      </c>
      <c r="D21" s="27">
        <v>22000</v>
      </c>
      <c r="E21" s="27">
        <v>22600</v>
      </c>
      <c r="F21" s="27">
        <v>23200</v>
      </c>
      <c r="G21" s="27">
        <v>23900</v>
      </c>
      <c r="H21" s="27">
        <v>24600</v>
      </c>
      <c r="I21" s="27">
        <v>25300</v>
      </c>
      <c r="J21" s="28">
        <f t="shared" si="1"/>
        <v>141600</v>
      </c>
    </row>
    <row r="22" spans="2:10" ht="15.75" customHeight="1" x14ac:dyDescent="0.25">
      <c r="B22" s="17" t="s">
        <v>57</v>
      </c>
      <c r="C22" s="27">
        <v>0</v>
      </c>
      <c r="D22" s="27">
        <v>8000</v>
      </c>
      <c r="E22" s="27">
        <v>8300</v>
      </c>
      <c r="F22" s="27">
        <v>8600</v>
      </c>
      <c r="G22" s="27">
        <v>8900</v>
      </c>
      <c r="H22" s="27">
        <v>9200</v>
      </c>
      <c r="I22" s="27">
        <v>9600</v>
      </c>
      <c r="J22" s="28">
        <f t="shared" si="1"/>
        <v>52600</v>
      </c>
    </row>
    <row r="23" spans="2:10" ht="15.75" customHeight="1" x14ac:dyDescent="0.25">
      <c r="B23" s="17" t="s">
        <v>58</v>
      </c>
      <c r="C23" s="27">
        <v>0</v>
      </c>
      <c r="D23" s="27">
        <v>3500</v>
      </c>
      <c r="E23" s="27">
        <v>3600</v>
      </c>
      <c r="F23" s="27">
        <v>3700</v>
      </c>
      <c r="G23" s="27">
        <v>3800</v>
      </c>
      <c r="H23" s="27">
        <v>3900</v>
      </c>
      <c r="I23" s="27">
        <v>4000</v>
      </c>
      <c r="J23" s="28">
        <f t="shared" si="1"/>
        <v>22500</v>
      </c>
    </row>
    <row r="24" spans="2:10" ht="16.5" customHeight="1" x14ac:dyDescent="0.25">
      <c r="B24" s="29" t="s">
        <v>59</v>
      </c>
      <c r="C24" s="30">
        <f t="shared" ref="C24:I24" si="2">SUM(C19:C23)</f>
        <v>0</v>
      </c>
      <c r="D24" s="30">
        <f t="shared" si="2"/>
        <v>56000</v>
      </c>
      <c r="E24" s="30">
        <f t="shared" si="2"/>
        <v>57500</v>
      </c>
      <c r="F24" s="30">
        <f t="shared" si="2"/>
        <v>59200</v>
      </c>
      <c r="G24" s="30">
        <f t="shared" si="2"/>
        <v>60900</v>
      </c>
      <c r="H24" s="30">
        <f t="shared" si="2"/>
        <v>62700</v>
      </c>
      <c r="I24" s="30">
        <f t="shared" si="2"/>
        <v>64600</v>
      </c>
      <c r="J24" s="31">
        <f t="shared" si="1"/>
        <v>360900</v>
      </c>
    </row>
    <row r="26" spans="2:10" ht="18" customHeight="1" x14ac:dyDescent="0.25">
      <c r="B26" s="49" t="s">
        <v>60</v>
      </c>
      <c r="C26" s="49"/>
      <c r="D26" s="49"/>
      <c r="E26" s="49"/>
      <c r="F26" s="49"/>
      <c r="G26" s="49"/>
      <c r="H26" s="49"/>
      <c r="I26" s="49"/>
      <c r="J26" s="49"/>
    </row>
    <row r="27" spans="2:10" ht="15.75" customHeight="1" x14ac:dyDescent="0.25">
      <c r="B27" s="17" t="s">
        <v>61</v>
      </c>
      <c r="C27" s="27">
        <v>0</v>
      </c>
      <c r="D27" s="27">
        <v>62000</v>
      </c>
      <c r="E27" s="27">
        <v>64000</v>
      </c>
      <c r="F27" s="27">
        <v>66000</v>
      </c>
      <c r="G27" s="27">
        <v>68000</v>
      </c>
      <c r="H27" s="27">
        <v>70000</v>
      </c>
      <c r="I27" s="27">
        <v>72000</v>
      </c>
      <c r="J27" s="28">
        <f>SUM(D27:I27)</f>
        <v>402000</v>
      </c>
    </row>
    <row r="28" spans="2:10" ht="15.75" customHeight="1" x14ac:dyDescent="0.25">
      <c r="B28" s="17" t="s">
        <v>62</v>
      </c>
      <c r="C28" s="27">
        <v>0</v>
      </c>
      <c r="D28" s="27">
        <v>22000</v>
      </c>
      <c r="E28" s="27">
        <v>22700</v>
      </c>
      <c r="F28" s="27">
        <v>23400</v>
      </c>
      <c r="G28" s="27">
        <v>24100</v>
      </c>
      <c r="H28" s="27">
        <v>24900</v>
      </c>
      <c r="I28" s="27">
        <v>25700</v>
      </c>
      <c r="J28" s="28">
        <f>SUM(D28:I28)</f>
        <v>142800</v>
      </c>
    </row>
    <row r="29" spans="2:10" ht="15.75" customHeight="1" x14ac:dyDescent="0.25">
      <c r="B29" s="17" t="s">
        <v>63</v>
      </c>
      <c r="C29" s="27">
        <v>0</v>
      </c>
      <c r="D29" s="27">
        <v>2500</v>
      </c>
      <c r="E29" s="27">
        <v>2600</v>
      </c>
      <c r="F29" s="27">
        <v>2700</v>
      </c>
      <c r="G29" s="27">
        <v>2800</v>
      </c>
      <c r="H29" s="27">
        <v>2900</v>
      </c>
      <c r="I29" s="27">
        <v>3000</v>
      </c>
      <c r="J29" s="28">
        <f>SUM(D29:I29)</f>
        <v>16500</v>
      </c>
    </row>
    <row r="30" spans="2:10" ht="15.75" customHeight="1" x14ac:dyDescent="0.25">
      <c r="B30" s="17" t="s">
        <v>64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14000</v>
      </c>
      <c r="J30" s="28">
        <f>SUM(D30:I30)</f>
        <v>14000</v>
      </c>
    </row>
    <row r="31" spans="2:10" ht="16.5" customHeight="1" x14ac:dyDescent="0.25">
      <c r="B31" s="29" t="s">
        <v>65</v>
      </c>
      <c r="C31" s="30">
        <f t="shared" ref="C31:I31" si="3">SUM(C27:C30)</f>
        <v>0</v>
      </c>
      <c r="D31" s="30">
        <f t="shared" si="3"/>
        <v>86500</v>
      </c>
      <c r="E31" s="30">
        <f t="shared" si="3"/>
        <v>89300</v>
      </c>
      <c r="F31" s="30">
        <f t="shared" si="3"/>
        <v>92100</v>
      </c>
      <c r="G31" s="30">
        <f t="shared" si="3"/>
        <v>94900</v>
      </c>
      <c r="H31" s="30">
        <f t="shared" si="3"/>
        <v>97800</v>
      </c>
      <c r="I31" s="30">
        <f t="shared" si="3"/>
        <v>114700</v>
      </c>
      <c r="J31" s="31">
        <f>SUM(D31:I31)</f>
        <v>575300</v>
      </c>
    </row>
    <row r="33" spans="2:10" ht="24" customHeight="1" x14ac:dyDescent="0.25">
      <c r="B33" s="1" t="s">
        <v>66</v>
      </c>
      <c r="C33" s="1"/>
      <c r="D33" s="1"/>
      <c r="E33" s="1"/>
      <c r="F33" s="1"/>
      <c r="G33" s="1"/>
      <c r="H33" s="1"/>
      <c r="I33" s="1"/>
      <c r="J33" s="1"/>
    </row>
    <row r="34" spans="2:10" ht="15" customHeight="1" x14ac:dyDescent="0.25">
      <c r="B34" s="32" t="s">
        <v>39</v>
      </c>
      <c r="C34" s="33">
        <v>2026</v>
      </c>
      <c r="D34" s="33">
        <v>2027</v>
      </c>
      <c r="E34" s="33">
        <v>2028</v>
      </c>
      <c r="F34" s="33">
        <v>2029</v>
      </c>
      <c r="G34" s="33">
        <v>2030</v>
      </c>
      <c r="H34" s="33">
        <v>2031</v>
      </c>
      <c r="I34" s="33">
        <v>2032</v>
      </c>
      <c r="J34" s="34" t="s">
        <v>67</v>
      </c>
    </row>
    <row r="35" spans="2:10" ht="15.75" customHeight="1" x14ac:dyDescent="0.25">
      <c r="B35" s="35" t="s">
        <v>68</v>
      </c>
      <c r="C35" s="36">
        <f t="shared" ref="C35:I35" si="4">C31-C24-C16</f>
        <v>-130000</v>
      </c>
      <c r="D35" s="36">
        <f t="shared" si="4"/>
        <v>30500</v>
      </c>
      <c r="E35" s="36">
        <f t="shared" si="4"/>
        <v>31800</v>
      </c>
      <c r="F35" s="36">
        <f t="shared" si="4"/>
        <v>32900</v>
      </c>
      <c r="G35" s="36">
        <f t="shared" si="4"/>
        <v>34000</v>
      </c>
      <c r="H35" s="36">
        <f t="shared" si="4"/>
        <v>35100</v>
      </c>
      <c r="I35" s="36">
        <f t="shared" si="4"/>
        <v>50100</v>
      </c>
      <c r="J35" s="37">
        <f>SUM(C35:I35)</f>
        <v>84400</v>
      </c>
    </row>
    <row r="36" spans="2:10" ht="15.75" customHeight="1" x14ac:dyDescent="0.25">
      <c r="B36" s="38" t="s">
        <v>69</v>
      </c>
      <c r="C36" s="39">
        <f>C35</f>
        <v>-130000</v>
      </c>
      <c r="D36" s="39">
        <f t="shared" ref="D36:I36" si="5">C36+D35</f>
        <v>-99500</v>
      </c>
      <c r="E36" s="39">
        <f t="shared" si="5"/>
        <v>-67700</v>
      </c>
      <c r="F36" s="39">
        <f t="shared" si="5"/>
        <v>-34800</v>
      </c>
      <c r="G36" s="39">
        <f t="shared" si="5"/>
        <v>-800</v>
      </c>
      <c r="H36" s="39">
        <f t="shared" si="5"/>
        <v>34300</v>
      </c>
      <c r="I36" s="39">
        <f t="shared" si="5"/>
        <v>84400</v>
      </c>
      <c r="J36" s="40"/>
    </row>
    <row r="37" spans="2:10" ht="15.75" customHeight="1" x14ac:dyDescent="0.25">
      <c r="B37" s="17" t="s">
        <v>70</v>
      </c>
      <c r="C37" s="41">
        <f t="shared" ref="C37:I37" si="6">1/(1+$C$6)^(C11-$C$8)</f>
        <v>1</v>
      </c>
      <c r="D37" s="41">
        <f t="shared" si="6"/>
        <v>0.94339622641509424</v>
      </c>
      <c r="E37" s="41">
        <f t="shared" si="6"/>
        <v>0.88999644001423983</v>
      </c>
      <c r="F37" s="41">
        <f t="shared" si="6"/>
        <v>0.8396192830323016</v>
      </c>
      <c r="G37" s="41">
        <f t="shared" si="6"/>
        <v>0.79209366323802044</v>
      </c>
      <c r="H37" s="41">
        <f t="shared" si="6"/>
        <v>0.74725817286605689</v>
      </c>
      <c r="I37" s="41">
        <f t="shared" si="6"/>
        <v>0.70496054043967626</v>
      </c>
      <c r="J37" s="42"/>
    </row>
    <row r="38" spans="2:10" ht="15.75" customHeight="1" x14ac:dyDescent="0.25">
      <c r="B38" s="43" t="s">
        <v>71</v>
      </c>
      <c r="C38" s="44">
        <f t="shared" ref="C38:I38" si="7">C35*C37</f>
        <v>-130000</v>
      </c>
      <c r="D38" s="44">
        <f t="shared" si="7"/>
        <v>28773.584905660373</v>
      </c>
      <c r="E38" s="44">
        <f t="shared" si="7"/>
        <v>28301.886792452828</v>
      </c>
      <c r="F38" s="44">
        <f t="shared" si="7"/>
        <v>27623.474411762723</v>
      </c>
      <c r="G38" s="44">
        <f t="shared" si="7"/>
        <v>26931.184550092694</v>
      </c>
      <c r="H38" s="44">
        <f t="shared" si="7"/>
        <v>26228.761867598598</v>
      </c>
      <c r="I38" s="44">
        <f t="shared" si="7"/>
        <v>35318.523076027777</v>
      </c>
      <c r="J38" s="28">
        <f>SUM(C38:I38)</f>
        <v>43177.415603595</v>
      </c>
    </row>
    <row r="39" spans="2:10" ht="15.75" customHeight="1" x14ac:dyDescent="0.25">
      <c r="B39" s="38" t="s">
        <v>72</v>
      </c>
      <c r="C39" s="39">
        <f>C38</f>
        <v>-130000</v>
      </c>
      <c r="D39" s="39">
        <f t="shared" ref="D39:I39" si="8">C39+D38</f>
        <v>-101226.41509433962</v>
      </c>
      <c r="E39" s="39">
        <f t="shared" si="8"/>
        <v>-72924.528301886792</v>
      </c>
      <c r="F39" s="39">
        <f t="shared" si="8"/>
        <v>-45301.053890124065</v>
      </c>
      <c r="G39" s="39">
        <f t="shared" si="8"/>
        <v>-18369.869340031371</v>
      </c>
      <c r="H39" s="39">
        <f t="shared" si="8"/>
        <v>7858.8925275672264</v>
      </c>
      <c r="I39" s="39">
        <f t="shared" si="8"/>
        <v>43177.415603595</v>
      </c>
      <c r="J39" s="40"/>
    </row>
    <row r="40" spans="2:10" ht="15.75" customHeight="1" x14ac:dyDescent="0.25">
      <c r="B40" s="17" t="s">
        <v>73</v>
      </c>
      <c r="C40" s="45">
        <f t="shared" ref="C40:I40" si="9">C31*C37</f>
        <v>0</v>
      </c>
      <c r="D40" s="45">
        <f t="shared" si="9"/>
        <v>81603.773584905648</v>
      </c>
      <c r="E40" s="45">
        <f t="shared" si="9"/>
        <v>79476.682093271622</v>
      </c>
      <c r="F40" s="45">
        <f t="shared" si="9"/>
        <v>77328.935967274971</v>
      </c>
      <c r="G40" s="45">
        <f t="shared" si="9"/>
        <v>75169.688641288143</v>
      </c>
      <c r="H40" s="45">
        <f t="shared" si="9"/>
        <v>73081.84930630037</v>
      </c>
      <c r="I40" s="45">
        <f t="shared" si="9"/>
        <v>80858.973988430866</v>
      </c>
      <c r="J40" s="28">
        <f>SUM(C40:I40)</f>
        <v>467519.90358147159</v>
      </c>
    </row>
    <row r="41" spans="2:10" ht="15.75" customHeight="1" x14ac:dyDescent="0.25">
      <c r="B41" s="17" t="s">
        <v>74</v>
      </c>
      <c r="C41" s="45">
        <f t="shared" ref="C41:I41" si="10">(C24+C16)*C37</f>
        <v>130000</v>
      </c>
      <c r="D41" s="45">
        <f t="shared" si="10"/>
        <v>52830.188679245279</v>
      </c>
      <c r="E41" s="45">
        <f t="shared" si="10"/>
        <v>51174.795300818791</v>
      </c>
      <c r="F41" s="45">
        <f t="shared" si="10"/>
        <v>49705.461555512258</v>
      </c>
      <c r="G41" s="45">
        <f t="shared" si="10"/>
        <v>48238.504091195442</v>
      </c>
      <c r="H41" s="45">
        <f t="shared" si="10"/>
        <v>46853.087438701768</v>
      </c>
      <c r="I41" s="45">
        <f t="shared" si="10"/>
        <v>45540.450912403088</v>
      </c>
      <c r="J41" s="28">
        <f>SUM(C41:I41)</f>
        <v>424342.48797787656</v>
      </c>
    </row>
    <row r="43" spans="2:10" ht="24" customHeight="1" x14ac:dyDescent="0.25">
      <c r="B43" s="1" t="s">
        <v>75</v>
      </c>
      <c r="C43" s="1"/>
      <c r="D43" s="1"/>
      <c r="E43" s="1"/>
      <c r="F43" s="1"/>
      <c r="G43" s="1"/>
      <c r="H43" s="1"/>
      <c r="I43" s="1"/>
      <c r="J43" s="1"/>
    </row>
    <row r="44" spans="2:10" ht="19.5" customHeight="1" x14ac:dyDescent="0.25">
      <c r="B44" s="46" t="s">
        <v>76</v>
      </c>
      <c r="C44" s="50">
        <f>C16</f>
        <v>130000</v>
      </c>
      <c r="D44" s="50"/>
      <c r="E44" s="50"/>
      <c r="F44" s="51" t="s">
        <v>77</v>
      </c>
      <c r="G44" s="51"/>
      <c r="H44" s="51"/>
      <c r="I44" s="51"/>
      <c r="J44" s="51"/>
    </row>
    <row r="45" spans="2:10" ht="19.5" customHeight="1" x14ac:dyDescent="0.25">
      <c r="B45" s="47" t="s">
        <v>13</v>
      </c>
      <c r="C45" s="52">
        <f>J38</f>
        <v>43177.415603595</v>
      </c>
      <c r="D45" s="52"/>
      <c r="E45" s="52"/>
      <c r="F45" s="53" t="s">
        <v>78</v>
      </c>
      <c r="G45" s="53"/>
      <c r="H45" s="53"/>
      <c r="I45" s="53"/>
      <c r="J45" s="53"/>
    </row>
    <row r="46" spans="2:10" ht="19.5" customHeight="1" x14ac:dyDescent="0.25">
      <c r="B46" s="46" t="s">
        <v>14</v>
      </c>
      <c r="C46" s="54">
        <f>IRR(C35:I35)</f>
        <v>0.15199287852436183</v>
      </c>
      <c r="D46" s="54"/>
      <c r="E46" s="54"/>
      <c r="F46" s="51" t="s">
        <v>79</v>
      </c>
      <c r="G46" s="51"/>
      <c r="H46" s="51"/>
      <c r="I46" s="51"/>
      <c r="J46" s="51"/>
    </row>
    <row r="47" spans="2:10" ht="19.5" customHeight="1" x14ac:dyDescent="0.25">
      <c r="B47" s="47" t="s">
        <v>80</v>
      </c>
      <c r="C47" s="55">
        <f>IF(I36&lt;0,"&gt; Nutzungsdauer",IFERROR((COUNTIF(C36:I36,"&lt;0")-1)+(-INDEX(C36:I36,COUNTIF(C36:I36,"&lt;0")))/INDEX(C35:I35,COUNTIF(C36:I36,"&lt;0")+1),"–"))</f>
        <v>4.0227920227920224</v>
      </c>
      <c r="D47" s="55"/>
      <c r="E47" s="55"/>
      <c r="F47" s="53" t="s">
        <v>81</v>
      </c>
      <c r="G47" s="53"/>
      <c r="H47" s="53"/>
      <c r="I47" s="53"/>
      <c r="J47" s="53"/>
    </row>
    <row r="48" spans="2:10" ht="19.5" customHeight="1" x14ac:dyDescent="0.25">
      <c r="B48" s="46" t="s">
        <v>82</v>
      </c>
      <c r="C48" s="56">
        <f>IF(I39&lt;0,"&gt; Nutzungsdauer",IFERROR((COUNTIF(C39:I39,"&lt;0")-1)+(-INDEX(C39:I39,COUNTIF(C39:I39,"&lt;0")))/INDEX(C38:I38,COUNTIF(C39:I39,"&lt;0")+1),"–"))</f>
        <v>4.7003711968091171</v>
      </c>
      <c r="D48" s="56"/>
      <c r="E48" s="56"/>
      <c r="F48" s="51" t="s">
        <v>83</v>
      </c>
      <c r="G48" s="51"/>
      <c r="H48" s="51"/>
      <c r="I48" s="51"/>
      <c r="J48" s="51"/>
    </row>
    <row r="49" spans="2:10" ht="19.5" customHeight="1" x14ac:dyDescent="0.25">
      <c r="B49" s="47" t="s">
        <v>84</v>
      </c>
      <c r="C49" s="57">
        <f>AVERAGE(D35:I35)/C16</f>
        <v>0.27487179487179492</v>
      </c>
      <c r="D49" s="57"/>
      <c r="E49" s="57"/>
      <c r="F49" s="53" t="s">
        <v>85</v>
      </c>
      <c r="G49" s="53"/>
      <c r="H49" s="53"/>
      <c r="I49" s="53"/>
      <c r="J49" s="53"/>
    </row>
    <row r="50" spans="2:10" ht="19.5" customHeight="1" x14ac:dyDescent="0.25">
      <c r="B50" s="46" t="s">
        <v>86</v>
      </c>
      <c r="C50" s="50">
        <f>AVERAGE(D35:I35)</f>
        <v>35733.333333333336</v>
      </c>
      <c r="D50" s="50"/>
      <c r="E50" s="50"/>
      <c r="F50" s="51" t="s">
        <v>87</v>
      </c>
      <c r="G50" s="51"/>
      <c r="H50" s="51"/>
      <c r="I50" s="51"/>
      <c r="J50" s="51"/>
    </row>
    <row r="51" spans="2:10" ht="19.5" customHeight="1" x14ac:dyDescent="0.25">
      <c r="B51" s="47" t="s">
        <v>17</v>
      </c>
      <c r="C51" s="52">
        <f>J38*($C$6*(1+$C$6)^C7)/((1+$C$6)^C7-1)</f>
        <v>8780.672727900037</v>
      </c>
      <c r="D51" s="52"/>
      <c r="E51" s="52"/>
      <c r="F51" s="53" t="s">
        <v>88</v>
      </c>
      <c r="G51" s="53"/>
      <c r="H51" s="53"/>
      <c r="I51" s="53"/>
      <c r="J51" s="53"/>
    </row>
    <row r="52" spans="2:10" ht="19.5" customHeight="1" x14ac:dyDescent="0.25">
      <c r="B52" s="46" t="s">
        <v>89</v>
      </c>
      <c r="C52" s="58">
        <f>J40/J41</f>
        <v>1.1017513372496561</v>
      </c>
      <c r="D52" s="58"/>
      <c r="E52" s="58"/>
      <c r="F52" s="51" t="s">
        <v>90</v>
      </c>
      <c r="G52" s="51"/>
      <c r="H52" s="51"/>
      <c r="I52" s="51"/>
      <c r="J52" s="51"/>
    </row>
    <row r="53" spans="2:10" ht="21.75" customHeight="1" x14ac:dyDescent="0.25">
      <c r="B53" s="48" t="s">
        <v>91</v>
      </c>
      <c r="C53" s="59" t="str">
        <f>IF(J38&gt;0,"WIRTSCHAFTLICH – der Kapitalwert ist positiv.",IF(J38=0,"GRENZFALL – der Kapitalwert ist null.","UNWIRTSCHAFTLICH – der Kapitalwert ist negativ."))</f>
        <v>WIRTSCHAFTLICH – der Kapitalwert ist positiv.</v>
      </c>
      <c r="D53" s="59"/>
      <c r="E53" s="59"/>
      <c r="F53" s="59"/>
      <c r="G53" s="59"/>
      <c r="H53" s="59"/>
      <c r="I53" s="59"/>
      <c r="J53" s="59"/>
    </row>
  </sheetData>
  <mergeCells count="28">
    <mergeCell ref="C51:E51"/>
    <mergeCell ref="F51:J51"/>
    <mergeCell ref="C52:E52"/>
    <mergeCell ref="F52:J52"/>
    <mergeCell ref="C53:J53"/>
    <mergeCell ref="C48:E48"/>
    <mergeCell ref="F48:J48"/>
    <mergeCell ref="C49:E49"/>
    <mergeCell ref="F49:J49"/>
    <mergeCell ref="C50:E50"/>
    <mergeCell ref="F50:J50"/>
    <mergeCell ref="C45:E45"/>
    <mergeCell ref="F45:J45"/>
    <mergeCell ref="C46:E46"/>
    <mergeCell ref="F46:J46"/>
    <mergeCell ref="C47:E47"/>
    <mergeCell ref="F47:J47"/>
    <mergeCell ref="B18:J18"/>
    <mergeCell ref="B26:J26"/>
    <mergeCell ref="B33:J33"/>
    <mergeCell ref="B43:J43"/>
    <mergeCell ref="C44:E44"/>
    <mergeCell ref="F44:J44"/>
    <mergeCell ref="B2:J2"/>
    <mergeCell ref="B3:J3"/>
    <mergeCell ref="B5:J5"/>
    <mergeCell ref="B10:J10"/>
    <mergeCell ref="B13:J13"/>
  </mergeCells>
  <conditionalFormatting sqref="C53">
    <cfRule type="expression" dxfId="2" priority="2">
      <formula>ISNUMBER(SEARCH("UNWIRTSCHAFTLICH",C53))</formula>
    </cfRule>
    <cfRule type="expression" dxfId="1" priority="3">
      <formula>ISNUMBER(SEARCH("GRENZFALL",C53))</formula>
    </cfRule>
    <cfRule type="expression" dxfId="0" priority="4">
      <formula>AND(ISNUMBER(SEARCH("WIRTSCHAFTLICH",C53)),NOT(ISNUMBER(SEARCH("UNWIRTSCHAFTLICH",C53))))</formula>
    </cfRule>
  </conditionalFormatting>
  <pageMargins left="0.4" right="0.4" top="0.5" bottom="0.5" header="0.511811023622047" footer="0.511811023622047"/>
  <pageSetup paperSize="9" fitToHeight="0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Übersicht</vt:lpstr>
      <vt:lpstr>Berechnung</vt:lpstr>
      <vt:lpstr>Berechnung!Druckbereich</vt:lpstr>
      <vt:lpstr>Übersicht!Druckbereich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Wirtschaftlichkeitsberechnung – Vorlage</dc:title>
  <dc:subject/>
  <dc:creator>Vorlage</dc:creator>
  <dc:description/>
  <cp:lastModifiedBy>Sergio Jiménez Canales</cp:lastModifiedBy>
  <cp:revision>1</cp:revision>
  <dcterms:created xsi:type="dcterms:W3CDTF">2026-07-15T11:52:37Z</dcterms:created>
  <dcterms:modified xsi:type="dcterms:W3CDTF">2026-07-15T16:29:44Z</dcterms:modified>
  <dc:language>en-US</dc:language>
</cp:coreProperties>
</file>