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E90B752-5EA0-4E9B-A1EF-F6EEBA7D6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Werkzeugliste" sheetId="2" r:id="rId2"/>
    <sheet name="Ausleihen &amp; Rückgab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7" i="3" l="1"/>
  <c r="I207" i="3"/>
  <c r="C207" i="3"/>
  <c r="J206" i="3"/>
  <c r="I206" i="3"/>
  <c r="C206" i="3"/>
  <c r="J205" i="3"/>
  <c r="I205" i="3"/>
  <c r="C205" i="3"/>
  <c r="J204" i="3"/>
  <c r="I204" i="3"/>
  <c r="C204" i="3"/>
  <c r="J203" i="3"/>
  <c r="I203" i="3"/>
  <c r="C203" i="3"/>
  <c r="J202" i="3"/>
  <c r="I202" i="3"/>
  <c r="C202" i="3"/>
  <c r="J201" i="3"/>
  <c r="I201" i="3"/>
  <c r="C201" i="3"/>
  <c r="J200" i="3"/>
  <c r="I200" i="3"/>
  <c r="C200" i="3"/>
  <c r="J199" i="3"/>
  <c r="I199" i="3"/>
  <c r="C199" i="3"/>
  <c r="J198" i="3"/>
  <c r="I198" i="3"/>
  <c r="C198" i="3"/>
  <c r="J197" i="3"/>
  <c r="I197" i="3"/>
  <c r="C197" i="3"/>
  <c r="J196" i="3"/>
  <c r="I196" i="3"/>
  <c r="C196" i="3"/>
  <c r="J195" i="3"/>
  <c r="I195" i="3"/>
  <c r="C195" i="3"/>
  <c r="J194" i="3"/>
  <c r="I194" i="3"/>
  <c r="C194" i="3"/>
  <c r="J193" i="3"/>
  <c r="I193" i="3"/>
  <c r="C193" i="3"/>
  <c r="J192" i="3"/>
  <c r="I192" i="3"/>
  <c r="C192" i="3"/>
  <c r="J191" i="3"/>
  <c r="I191" i="3"/>
  <c r="C191" i="3"/>
  <c r="J190" i="3"/>
  <c r="I190" i="3"/>
  <c r="C190" i="3"/>
  <c r="J189" i="3"/>
  <c r="I189" i="3"/>
  <c r="C189" i="3"/>
  <c r="J188" i="3"/>
  <c r="I188" i="3"/>
  <c r="C188" i="3"/>
  <c r="J187" i="3"/>
  <c r="I187" i="3"/>
  <c r="C187" i="3"/>
  <c r="J186" i="3"/>
  <c r="I186" i="3"/>
  <c r="C186" i="3"/>
  <c r="J185" i="3"/>
  <c r="I185" i="3"/>
  <c r="C185" i="3"/>
  <c r="J184" i="3"/>
  <c r="I184" i="3"/>
  <c r="C184" i="3"/>
  <c r="J183" i="3"/>
  <c r="I183" i="3"/>
  <c r="C183" i="3"/>
  <c r="J182" i="3"/>
  <c r="I182" i="3"/>
  <c r="C182" i="3"/>
  <c r="J181" i="3"/>
  <c r="I181" i="3"/>
  <c r="C181" i="3"/>
  <c r="J180" i="3"/>
  <c r="I180" i="3"/>
  <c r="C180" i="3"/>
  <c r="J179" i="3"/>
  <c r="I179" i="3"/>
  <c r="C179" i="3"/>
  <c r="J178" i="3"/>
  <c r="I178" i="3"/>
  <c r="C178" i="3"/>
  <c r="J177" i="3"/>
  <c r="I177" i="3"/>
  <c r="C177" i="3"/>
  <c r="J176" i="3"/>
  <c r="I176" i="3"/>
  <c r="C176" i="3"/>
  <c r="J175" i="3"/>
  <c r="I175" i="3"/>
  <c r="C175" i="3"/>
  <c r="J174" i="3"/>
  <c r="I174" i="3"/>
  <c r="C174" i="3"/>
  <c r="J173" i="3"/>
  <c r="I173" i="3"/>
  <c r="C173" i="3"/>
  <c r="J172" i="3"/>
  <c r="I172" i="3"/>
  <c r="C172" i="3"/>
  <c r="J171" i="3"/>
  <c r="I171" i="3"/>
  <c r="C171" i="3"/>
  <c r="J170" i="3"/>
  <c r="I170" i="3"/>
  <c r="C170" i="3"/>
  <c r="J169" i="3"/>
  <c r="I169" i="3"/>
  <c r="C169" i="3"/>
  <c r="J168" i="3"/>
  <c r="I168" i="3"/>
  <c r="C168" i="3"/>
  <c r="J167" i="3"/>
  <c r="I167" i="3"/>
  <c r="C167" i="3"/>
  <c r="J166" i="3"/>
  <c r="I166" i="3"/>
  <c r="C166" i="3"/>
  <c r="J165" i="3"/>
  <c r="I165" i="3"/>
  <c r="C165" i="3"/>
  <c r="J164" i="3"/>
  <c r="I164" i="3"/>
  <c r="C164" i="3"/>
  <c r="J163" i="3"/>
  <c r="I163" i="3"/>
  <c r="C163" i="3"/>
  <c r="J162" i="3"/>
  <c r="I162" i="3"/>
  <c r="C162" i="3"/>
  <c r="J161" i="3"/>
  <c r="I161" i="3"/>
  <c r="C161" i="3"/>
  <c r="J160" i="3"/>
  <c r="I160" i="3"/>
  <c r="C160" i="3"/>
  <c r="J159" i="3"/>
  <c r="I159" i="3"/>
  <c r="C159" i="3"/>
  <c r="J158" i="3"/>
  <c r="I158" i="3"/>
  <c r="C158" i="3"/>
  <c r="J157" i="3"/>
  <c r="I157" i="3"/>
  <c r="C157" i="3"/>
  <c r="J156" i="3"/>
  <c r="I156" i="3"/>
  <c r="C156" i="3"/>
  <c r="J155" i="3"/>
  <c r="I155" i="3"/>
  <c r="C155" i="3"/>
  <c r="J154" i="3"/>
  <c r="I154" i="3"/>
  <c r="C154" i="3"/>
  <c r="J153" i="3"/>
  <c r="I153" i="3"/>
  <c r="C153" i="3"/>
  <c r="J152" i="3"/>
  <c r="I152" i="3"/>
  <c r="C152" i="3"/>
  <c r="J151" i="3"/>
  <c r="I151" i="3"/>
  <c r="C151" i="3"/>
  <c r="J150" i="3"/>
  <c r="I150" i="3"/>
  <c r="C150" i="3"/>
  <c r="J149" i="3"/>
  <c r="I149" i="3"/>
  <c r="C149" i="3"/>
  <c r="J148" i="3"/>
  <c r="I148" i="3"/>
  <c r="C148" i="3"/>
  <c r="J147" i="3"/>
  <c r="I147" i="3"/>
  <c r="C147" i="3"/>
  <c r="J146" i="3"/>
  <c r="I146" i="3"/>
  <c r="C146" i="3"/>
  <c r="J145" i="3"/>
  <c r="I145" i="3"/>
  <c r="C145" i="3"/>
  <c r="J144" i="3"/>
  <c r="I144" i="3"/>
  <c r="C144" i="3"/>
  <c r="J143" i="3"/>
  <c r="I143" i="3"/>
  <c r="C143" i="3"/>
  <c r="J142" i="3"/>
  <c r="I142" i="3"/>
  <c r="C142" i="3"/>
  <c r="J141" i="3"/>
  <c r="I141" i="3"/>
  <c r="C141" i="3"/>
  <c r="J140" i="3"/>
  <c r="I140" i="3"/>
  <c r="C140" i="3"/>
  <c r="J139" i="3"/>
  <c r="I139" i="3"/>
  <c r="C139" i="3"/>
  <c r="J138" i="3"/>
  <c r="I138" i="3"/>
  <c r="C138" i="3"/>
  <c r="J137" i="3"/>
  <c r="I137" i="3"/>
  <c r="C137" i="3"/>
  <c r="J136" i="3"/>
  <c r="I136" i="3"/>
  <c r="C136" i="3"/>
  <c r="J135" i="3"/>
  <c r="I135" i="3"/>
  <c r="C135" i="3"/>
  <c r="J134" i="3"/>
  <c r="I134" i="3"/>
  <c r="C134" i="3"/>
  <c r="J133" i="3"/>
  <c r="I133" i="3"/>
  <c r="C133" i="3"/>
  <c r="J132" i="3"/>
  <c r="I132" i="3"/>
  <c r="C132" i="3"/>
  <c r="J131" i="3"/>
  <c r="I131" i="3"/>
  <c r="C131" i="3"/>
  <c r="J130" i="3"/>
  <c r="I130" i="3"/>
  <c r="C130" i="3"/>
  <c r="J129" i="3"/>
  <c r="I129" i="3"/>
  <c r="C129" i="3"/>
  <c r="J128" i="3"/>
  <c r="I128" i="3"/>
  <c r="C128" i="3"/>
  <c r="J127" i="3"/>
  <c r="I127" i="3"/>
  <c r="C127" i="3"/>
  <c r="J126" i="3"/>
  <c r="I126" i="3"/>
  <c r="C126" i="3"/>
  <c r="J125" i="3"/>
  <c r="I125" i="3"/>
  <c r="C125" i="3"/>
  <c r="J124" i="3"/>
  <c r="I124" i="3"/>
  <c r="C124" i="3"/>
  <c r="J123" i="3"/>
  <c r="I123" i="3"/>
  <c r="C123" i="3"/>
  <c r="J122" i="3"/>
  <c r="I122" i="3"/>
  <c r="C122" i="3"/>
  <c r="J121" i="3"/>
  <c r="I121" i="3"/>
  <c r="C121" i="3"/>
  <c r="J120" i="3"/>
  <c r="I120" i="3"/>
  <c r="C120" i="3"/>
  <c r="J119" i="3"/>
  <c r="I119" i="3"/>
  <c r="C119" i="3"/>
  <c r="J118" i="3"/>
  <c r="I118" i="3"/>
  <c r="C118" i="3"/>
  <c r="J117" i="3"/>
  <c r="I117" i="3"/>
  <c r="C117" i="3"/>
  <c r="J116" i="3"/>
  <c r="I116" i="3"/>
  <c r="C116" i="3"/>
  <c r="J115" i="3"/>
  <c r="I115" i="3"/>
  <c r="C115" i="3"/>
  <c r="J114" i="3"/>
  <c r="I114" i="3"/>
  <c r="C114" i="3"/>
  <c r="J113" i="3"/>
  <c r="I113" i="3"/>
  <c r="C113" i="3"/>
  <c r="J112" i="3"/>
  <c r="I112" i="3"/>
  <c r="C112" i="3"/>
  <c r="J111" i="3"/>
  <c r="I111" i="3"/>
  <c r="C111" i="3"/>
  <c r="J110" i="3"/>
  <c r="I110" i="3"/>
  <c r="C110" i="3"/>
  <c r="J109" i="3"/>
  <c r="I109" i="3"/>
  <c r="C109" i="3"/>
  <c r="J108" i="3"/>
  <c r="I108" i="3"/>
  <c r="C108" i="3"/>
  <c r="J107" i="3"/>
  <c r="I107" i="3"/>
  <c r="C107" i="3"/>
  <c r="J106" i="3"/>
  <c r="I106" i="3"/>
  <c r="C106" i="3"/>
  <c r="J105" i="3"/>
  <c r="I105" i="3"/>
  <c r="C105" i="3"/>
  <c r="J104" i="3"/>
  <c r="I104" i="3"/>
  <c r="C104" i="3"/>
  <c r="J103" i="3"/>
  <c r="I103" i="3"/>
  <c r="C103" i="3"/>
  <c r="J102" i="3"/>
  <c r="I102" i="3"/>
  <c r="C102" i="3"/>
  <c r="J101" i="3"/>
  <c r="I101" i="3"/>
  <c r="C101" i="3"/>
  <c r="J100" i="3"/>
  <c r="I100" i="3"/>
  <c r="C100" i="3"/>
  <c r="J99" i="3"/>
  <c r="I99" i="3"/>
  <c r="C99" i="3"/>
  <c r="J98" i="3"/>
  <c r="I98" i="3"/>
  <c r="C98" i="3"/>
  <c r="J97" i="3"/>
  <c r="I97" i="3"/>
  <c r="C97" i="3"/>
  <c r="J96" i="3"/>
  <c r="I96" i="3"/>
  <c r="C96" i="3"/>
  <c r="J95" i="3"/>
  <c r="I95" i="3"/>
  <c r="C95" i="3"/>
  <c r="J94" i="3"/>
  <c r="I94" i="3"/>
  <c r="C94" i="3"/>
  <c r="J93" i="3"/>
  <c r="I93" i="3"/>
  <c r="C93" i="3"/>
  <c r="J92" i="3"/>
  <c r="I92" i="3"/>
  <c r="C92" i="3"/>
  <c r="J91" i="3"/>
  <c r="I91" i="3"/>
  <c r="C91" i="3"/>
  <c r="J90" i="3"/>
  <c r="I90" i="3"/>
  <c r="C90" i="3"/>
  <c r="J89" i="3"/>
  <c r="I89" i="3"/>
  <c r="C89" i="3"/>
  <c r="J88" i="3"/>
  <c r="I88" i="3"/>
  <c r="C88" i="3"/>
  <c r="J87" i="3"/>
  <c r="I87" i="3"/>
  <c r="C87" i="3"/>
  <c r="J86" i="3"/>
  <c r="I86" i="3"/>
  <c r="C86" i="3"/>
  <c r="J85" i="3"/>
  <c r="I85" i="3"/>
  <c r="C85" i="3"/>
  <c r="J84" i="3"/>
  <c r="I84" i="3"/>
  <c r="C84" i="3"/>
  <c r="J83" i="3"/>
  <c r="I83" i="3"/>
  <c r="C83" i="3"/>
  <c r="J82" i="3"/>
  <c r="I82" i="3"/>
  <c r="C82" i="3"/>
  <c r="J81" i="3"/>
  <c r="I81" i="3"/>
  <c r="C81" i="3"/>
  <c r="J80" i="3"/>
  <c r="I80" i="3"/>
  <c r="C80" i="3"/>
  <c r="J79" i="3"/>
  <c r="I79" i="3"/>
  <c r="C79" i="3"/>
  <c r="J78" i="3"/>
  <c r="I78" i="3"/>
  <c r="C78" i="3"/>
  <c r="J77" i="3"/>
  <c r="I77" i="3"/>
  <c r="C77" i="3"/>
  <c r="J76" i="3"/>
  <c r="I76" i="3"/>
  <c r="C76" i="3"/>
  <c r="J75" i="3"/>
  <c r="I75" i="3"/>
  <c r="C75" i="3"/>
  <c r="J74" i="3"/>
  <c r="I74" i="3"/>
  <c r="C74" i="3"/>
  <c r="J73" i="3"/>
  <c r="I73" i="3"/>
  <c r="C73" i="3"/>
  <c r="J72" i="3"/>
  <c r="I72" i="3"/>
  <c r="C72" i="3"/>
  <c r="J71" i="3"/>
  <c r="I71" i="3"/>
  <c r="C71" i="3"/>
  <c r="J70" i="3"/>
  <c r="I70" i="3"/>
  <c r="C70" i="3"/>
  <c r="J69" i="3"/>
  <c r="I69" i="3"/>
  <c r="C69" i="3"/>
  <c r="J68" i="3"/>
  <c r="I68" i="3"/>
  <c r="C68" i="3"/>
  <c r="J67" i="3"/>
  <c r="I67" i="3"/>
  <c r="C67" i="3"/>
  <c r="J66" i="3"/>
  <c r="I66" i="3"/>
  <c r="C66" i="3"/>
  <c r="J65" i="3"/>
  <c r="I65" i="3"/>
  <c r="C65" i="3"/>
  <c r="J64" i="3"/>
  <c r="I64" i="3"/>
  <c r="C64" i="3"/>
  <c r="J63" i="3"/>
  <c r="I63" i="3"/>
  <c r="C63" i="3"/>
  <c r="J62" i="3"/>
  <c r="I62" i="3"/>
  <c r="C62" i="3"/>
  <c r="J61" i="3"/>
  <c r="I61" i="3"/>
  <c r="C61" i="3"/>
  <c r="J60" i="3"/>
  <c r="I60" i="3"/>
  <c r="C60" i="3"/>
  <c r="J59" i="3"/>
  <c r="I59" i="3"/>
  <c r="C59" i="3"/>
  <c r="J58" i="3"/>
  <c r="I58" i="3"/>
  <c r="C58" i="3"/>
  <c r="J57" i="3"/>
  <c r="I57" i="3"/>
  <c r="C57" i="3"/>
  <c r="J56" i="3"/>
  <c r="I56" i="3"/>
  <c r="C56" i="3"/>
  <c r="J55" i="3"/>
  <c r="I55" i="3"/>
  <c r="C55" i="3"/>
  <c r="J54" i="3"/>
  <c r="I54" i="3"/>
  <c r="C54" i="3"/>
  <c r="J53" i="3"/>
  <c r="I53" i="3"/>
  <c r="C53" i="3"/>
  <c r="J52" i="3"/>
  <c r="I52" i="3"/>
  <c r="C52" i="3"/>
  <c r="J51" i="3"/>
  <c r="I51" i="3"/>
  <c r="C51" i="3"/>
  <c r="J50" i="3"/>
  <c r="I50" i="3"/>
  <c r="C50" i="3"/>
  <c r="J49" i="3"/>
  <c r="I49" i="3"/>
  <c r="C49" i="3"/>
  <c r="J48" i="3"/>
  <c r="I48" i="3"/>
  <c r="C48" i="3"/>
  <c r="J47" i="3"/>
  <c r="I47" i="3"/>
  <c r="C47" i="3"/>
  <c r="J46" i="3"/>
  <c r="I46" i="3"/>
  <c r="C46" i="3"/>
  <c r="J45" i="3"/>
  <c r="I45" i="3"/>
  <c r="C45" i="3"/>
  <c r="J44" i="3"/>
  <c r="I44" i="3"/>
  <c r="C44" i="3"/>
  <c r="J43" i="3"/>
  <c r="I43" i="3"/>
  <c r="C43" i="3"/>
  <c r="J42" i="3"/>
  <c r="I42" i="3"/>
  <c r="C42" i="3"/>
  <c r="J41" i="3"/>
  <c r="I41" i="3"/>
  <c r="C41" i="3"/>
  <c r="J40" i="3"/>
  <c r="I40" i="3"/>
  <c r="C40" i="3"/>
  <c r="J39" i="3"/>
  <c r="I39" i="3"/>
  <c r="C39" i="3"/>
  <c r="J38" i="3"/>
  <c r="I38" i="3"/>
  <c r="C38" i="3"/>
  <c r="J37" i="3"/>
  <c r="I37" i="3"/>
  <c r="C37" i="3"/>
  <c r="J36" i="3"/>
  <c r="I36" i="3"/>
  <c r="C36" i="3"/>
  <c r="J35" i="3"/>
  <c r="I35" i="3"/>
  <c r="C35" i="3"/>
  <c r="J34" i="3"/>
  <c r="I34" i="3"/>
  <c r="C34" i="3"/>
  <c r="J33" i="3"/>
  <c r="I33" i="3"/>
  <c r="C33" i="3"/>
  <c r="J32" i="3"/>
  <c r="I32" i="3"/>
  <c r="C32" i="3"/>
  <c r="J31" i="3"/>
  <c r="I31" i="3"/>
  <c r="C31" i="3"/>
  <c r="J30" i="3"/>
  <c r="I30" i="3"/>
  <c r="C30" i="3"/>
  <c r="J29" i="3"/>
  <c r="I29" i="3"/>
  <c r="C29" i="3"/>
  <c r="J28" i="3"/>
  <c r="I28" i="3"/>
  <c r="C28" i="3"/>
  <c r="J27" i="3"/>
  <c r="I27" i="3"/>
  <c r="C27" i="3"/>
  <c r="J26" i="3"/>
  <c r="I26" i="3"/>
  <c r="C26" i="3"/>
  <c r="J25" i="3"/>
  <c r="I25" i="3"/>
  <c r="C25" i="3"/>
  <c r="J24" i="3"/>
  <c r="I24" i="3"/>
  <c r="C24" i="3"/>
  <c r="J23" i="3"/>
  <c r="I23" i="3"/>
  <c r="C23" i="3"/>
  <c r="J22" i="3"/>
  <c r="I22" i="3"/>
  <c r="C22" i="3"/>
  <c r="J21" i="3"/>
  <c r="I21" i="3"/>
  <c r="C21" i="3"/>
  <c r="J20" i="3"/>
  <c r="I20" i="3"/>
  <c r="C20" i="3"/>
  <c r="J19" i="3"/>
  <c r="I19" i="3"/>
  <c r="C19" i="3"/>
  <c r="J18" i="3"/>
  <c r="I18" i="3"/>
  <c r="C18" i="3"/>
  <c r="J17" i="3"/>
  <c r="I17" i="3"/>
  <c r="C17" i="3"/>
  <c r="J16" i="3"/>
  <c r="I16" i="3"/>
  <c r="J9" i="2" s="1"/>
  <c r="K9" i="2" s="1"/>
  <c r="C16" i="3"/>
  <c r="J15" i="3"/>
  <c r="I15" i="3"/>
  <c r="J21" i="2" s="1"/>
  <c r="K21" i="2" s="1"/>
  <c r="C15" i="3"/>
  <c r="J14" i="3"/>
  <c r="I14" i="3"/>
  <c r="C14" i="3"/>
  <c r="J13" i="3"/>
  <c r="I13" i="3"/>
  <c r="C13" i="3"/>
  <c r="J12" i="3"/>
  <c r="I12" i="3"/>
  <c r="J16" i="2" s="1"/>
  <c r="K16" i="2" s="1"/>
  <c r="C12" i="3"/>
  <c r="J11" i="3"/>
  <c r="I11" i="3"/>
  <c r="C11" i="3"/>
  <c r="J10" i="3"/>
  <c r="I10" i="3"/>
  <c r="J12" i="2" s="1"/>
  <c r="K12" i="2" s="1"/>
  <c r="C10" i="3"/>
  <c r="J9" i="3"/>
  <c r="I9" i="3"/>
  <c r="J10" i="2" s="1"/>
  <c r="K10" i="2" s="1"/>
  <c r="C9" i="3"/>
  <c r="J8" i="3"/>
  <c r="I8" i="3"/>
  <c r="C8" i="3"/>
  <c r="U107" i="2"/>
  <c r="T107" i="2"/>
  <c r="Q107" i="2"/>
  <c r="K107" i="2"/>
  <c r="J107" i="2"/>
  <c r="U106" i="2"/>
  <c r="T106" i="2"/>
  <c r="Q106" i="2"/>
  <c r="K106" i="2"/>
  <c r="J106" i="2"/>
  <c r="U105" i="2"/>
  <c r="T105" i="2"/>
  <c r="Q105" i="2"/>
  <c r="K105" i="2"/>
  <c r="J105" i="2"/>
  <c r="U104" i="2"/>
  <c r="T104" i="2"/>
  <c r="Q104" i="2"/>
  <c r="K104" i="2"/>
  <c r="J104" i="2"/>
  <c r="U103" i="2"/>
  <c r="T103" i="2"/>
  <c r="Q103" i="2"/>
  <c r="K103" i="2"/>
  <c r="J103" i="2"/>
  <c r="U102" i="2"/>
  <c r="T102" i="2"/>
  <c r="Q102" i="2"/>
  <c r="K102" i="2"/>
  <c r="J102" i="2"/>
  <c r="U101" i="2"/>
  <c r="T101" i="2"/>
  <c r="Q101" i="2"/>
  <c r="K101" i="2"/>
  <c r="J101" i="2"/>
  <c r="U100" i="2"/>
  <c r="T100" i="2"/>
  <c r="Q100" i="2"/>
  <c r="K100" i="2"/>
  <c r="J100" i="2"/>
  <c r="U99" i="2"/>
  <c r="T99" i="2"/>
  <c r="Q99" i="2"/>
  <c r="K99" i="2"/>
  <c r="J99" i="2"/>
  <c r="U98" i="2"/>
  <c r="T98" i="2"/>
  <c r="Q98" i="2"/>
  <c r="K98" i="2"/>
  <c r="J98" i="2"/>
  <c r="U97" i="2"/>
  <c r="T97" i="2"/>
  <c r="Q97" i="2"/>
  <c r="K97" i="2"/>
  <c r="J97" i="2"/>
  <c r="U96" i="2"/>
  <c r="T96" i="2"/>
  <c r="Q96" i="2"/>
  <c r="K96" i="2"/>
  <c r="J96" i="2"/>
  <c r="U95" i="2"/>
  <c r="T95" i="2"/>
  <c r="Q95" i="2"/>
  <c r="K95" i="2"/>
  <c r="J95" i="2"/>
  <c r="U94" i="2"/>
  <c r="T94" i="2"/>
  <c r="Q94" i="2"/>
  <c r="K94" i="2"/>
  <c r="J94" i="2"/>
  <c r="U93" i="2"/>
  <c r="T93" i="2"/>
  <c r="Q93" i="2"/>
  <c r="K93" i="2"/>
  <c r="J93" i="2"/>
  <c r="U92" i="2"/>
  <c r="T92" i="2"/>
  <c r="Q92" i="2"/>
  <c r="K92" i="2"/>
  <c r="J92" i="2"/>
  <c r="U91" i="2"/>
  <c r="T91" i="2"/>
  <c r="Q91" i="2"/>
  <c r="K91" i="2"/>
  <c r="J91" i="2"/>
  <c r="U90" i="2"/>
  <c r="T90" i="2"/>
  <c r="Q90" i="2"/>
  <c r="K90" i="2"/>
  <c r="J90" i="2"/>
  <c r="U89" i="2"/>
  <c r="T89" i="2"/>
  <c r="Q89" i="2"/>
  <c r="K89" i="2"/>
  <c r="J89" i="2"/>
  <c r="U88" i="2"/>
  <c r="T88" i="2"/>
  <c r="Q88" i="2"/>
  <c r="K88" i="2"/>
  <c r="J88" i="2"/>
  <c r="U87" i="2"/>
  <c r="T87" i="2"/>
  <c r="Q87" i="2"/>
  <c r="K87" i="2"/>
  <c r="J87" i="2"/>
  <c r="U86" i="2"/>
  <c r="T86" i="2"/>
  <c r="Q86" i="2"/>
  <c r="K86" i="2"/>
  <c r="J86" i="2"/>
  <c r="U85" i="2"/>
  <c r="T85" i="2"/>
  <c r="Q85" i="2"/>
  <c r="K85" i="2"/>
  <c r="J85" i="2"/>
  <c r="U84" i="2"/>
  <c r="T84" i="2"/>
  <c r="Q84" i="2"/>
  <c r="K84" i="2"/>
  <c r="J84" i="2"/>
  <c r="U83" i="2"/>
  <c r="T83" i="2"/>
  <c r="Q83" i="2"/>
  <c r="K83" i="2"/>
  <c r="J83" i="2"/>
  <c r="U82" i="2"/>
  <c r="T82" i="2"/>
  <c r="Q82" i="2"/>
  <c r="K82" i="2"/>
  <c r="J82" i="2"/>
  <c r="U81" i="2"/>
  <c r="T81" i="2"/>
  <c r="Q81" i="2"/>
  <c r="K81" i="2"/>
  <c r="J81" i="2"/>
  <c r="U80" i="2"/>
  <c r="T80" i="2"/>
  <c r="Q80" i="2"/>
  <c r="K80" i="2"/>
  <c r="J80" i="2"/>
  <c r="U79" i="2"/>
  <c r="T79" i="2"/>
  <c r="Q79" i="2"/>
  <c r="K79" i="2"/>
  <c r="J79" i="2"/>
  <c r="U78" i="2"/>
  <c r="T78" i="2"/>
  <c r="Q78" i="2"/>
  <c r="K78" i="2"/>
  <c r="J78" i="2"/>
  <c r="U77" i="2"/>
  <c r="T77" i="2"/>
  <c r="Q77" i="2"/>
  <c r="K77" i="2"/>
  <c r="J77" i="2"/>
  <c r="U76" i="2"/>
  <c r="T76" i="2"/>
  <c r="Q76" i="2"/>
  <c r="K76" i="2"/>
  <c r="J76" i="2"/>
  <c r="U75" i="2"/>
  <c r="T75" i="2"/>
  <c r="Q75" i="2"/>
  <c r="K75" i="2"/>
  <c r="J75" i="2"/>
  <c r="U74" i="2"/>
  <c r="T74" i="2"/>
  <c r="Q74" i="2"/>
  <c r="K74" i="2"/>
  <c r="J74" i="2"/>
  <c r="U73" i="2"/>
  <c r="T73" i="2"/>
  <c r="Q73" i="2"/>
  <c r="K73" i="2"/>
  <c r="J73" i="2"/>
  <c r="U72" i="2"/>
  <c r="T72" i="2"/>
  <c r="Q72" i="2"/>
  <c r="K72" i="2"/>
  <c r="J72" i="2"/>
  <c r="U71" i="2"/>
  <c r="T71" i="2"/>
  <c r="Q71" i="2"/>
  <c r="K71" i="2"/>
  <c r="J71" i="2"/>
  <c r="U70" i="2"/>
  <c r="T70" i="2"/>
  <c r="Q70" i="2"/>
  <c r="K70" i="2"/>
  <c r="J70" i="2"/>
  <c r="U69" i="2"/>
  <c r="T69" i="2"/>
  <c r="Q69" i="2"/>
  <c r="K69" i="2"/>
  <c r="J69" i="2"/>
  <c r="U68" i="2"/>
  <c r="T68" i="2"/>
  <c r="Q68" i="2"/>
  <c r="K68" i="2"/>
  <c r="J68" i="2"/>
  <c r="U67" i="2"/>
  <c r="T67" i="2"/>
  <c r="Q67" i="2"/>
  <c r="K67" i="2"/>
  <c r="J67" i="2"/>
  <c r="U66" i="2"/>
  <c r="T66" i="2"/>
  <c r="Q66" i="2"/>
  <c r="K66" i="2"/>
  <c r="J66" i="2"/>
  <c r="U65" i="2"/>
  <c r="T65" i="2"/>
  <c r="Q65" i="2"/>
  <c r="K65" i="2"/>
  <c r="J65" i="2"/>
  <c r="U64" i="2"/>
  <c r="T64" i="2"/>
  <c r="Q64" i="2"/>
  <c r="K64" i="2"/>
  <c r="J64" i="2"/>
  <c r="U63" i="2"/>
  <c r="T63" i="2"/>
  <c r="Q63" i="2"/>
  <c r="K63" i="2"/>
  <c r="J63" i="2"/>
  <c r="U62" i="2"/>
  <c r="T62" i="2"/>
  <c r="Q62" i="2"/>
  <c r="K62" i="2"/>
  <c r="J62" i="2"/>
  <c r="U61" i="2"/>
  <c r="T61" i="2"/>
  <c r="Q61" i="2"/>
  <c r="K61" i="2"/>
  <c r="J61" i="2"/>
  <c r="U60" i="2"/>
  <c r="T60" i="2"/>
  <c r="Q60" i="2"/>
  <c r="K60" i="2"/>
  <c r="J60" i="2"/>
  <c r="U59" i="2"/>
  <c r="T59" i="2"/>
  <c r="Q59" i="2"/>
  <c r="K59" i="2"/>
  <c r="J59" i="2"/>
  <c r="U58" i="2"/>
  <c r="T58" i="2"/>
  <c r="Q58" i="2"/>
  <c r="K58" i="2"/>
  <c r="J58" i="2"/>
  <c r="U57" i="2"/>
  <c r="T57" i="2"/>
  <c r="Q57" i="2"/>
  <c r="K57" i="2"/>
  <c r="J57" i="2"/>
  <c r="U56" i="2"/>
  <c r="T56" i="2"/>
  <c r="Q56" i="2"/>
  <c r="K56" i="2"/>
  <c r="J56" i="2"/>
  <c r="U55" i="2"/>
  <c r="T55" i="2"/>
  <c r="Q55" i="2"/>
  <c r="K55" i="2"/>
  <c r="J55" i="2"/>
  <c r="U54" i="2"/>
  <c r="T54" i="2"/>
  <c r="Q54" i="2"/>
  <c r="K54" i="2"/>
  <c r="J54" i="2"/>
  <c r="U53" i="2"/>
  <c r="T53" i="2"/>
  <c r="Q53" i="2"/>
  <c r="K53" i="2"/>
  <c r="J53" i="2"/>
  <c r="U52" i="2"/>
  <c r="T52" i="2"/>
  <c r="Q52" i="2"/>
  <c r="K52" i="2"/>
  <c r="J52" i="2"/>
  <c r="U51" i="2"/>
  <c r="T51" i="2"/>
  <c r="Q51" i="2"/>
  <c r="K51" i="2"/>
  <c r="J51" i="2"/>
  <c r="U50" i="2"/>
  <c r="T50" i="2"/>
  <c r="Q50" i="2"/>
  <c r="K50" i="2"/>
  <c r="J50" i="2"/>
  <c r="U49" i="2"/>
  <c r="T49" i="2"/>
  <c r="Q49" i="2"/>
  <c r="K49" i="2"/>
  <c r="J49" i="2"/>
  <c r="U48" i="2"/>
  <c r="T48" i="2"/>
  <c r="Q48" i="2"/>
  <c r="K48" i="2"/>
  <c r="J48" i="2"/>
  <c r="U47" i="2"/>
  <c r="T47" i="2"/>
  <c r="Q47" i="2"/>
  <c r="K47" i="2"/>
  <c r="J47" i="2"/>
  <c r="U46" i="2"/>
  <c r="T46" i="2"/>
  <c r="Q46" i="2"/>
  <c r="K46" i="2"/>
  <c r="J46" i="2"/>
  <c r="U45" i="2"/>
  <c r="T45" i="2"/>
  <c r="Q45" i="2"/>
  <c r="K45" i="2"/>
  <c r="J45" i="2"/>
  <c r="U44" i="2"/>
  <c r="T44" i="2"/>
  <c r="Q44" i="2"/>
  <c r="K44" i="2"/>
  <c r="J44" i="2"/>
  <c r="U43" i="2"/>
  <c r="T43" i="2"/>
  <c r="Q43" i="2"/>
  <c r="K43" i="2"/>
  <c r="J43" i="2"/>
  <c r="U42" i="2"/>
  <c r="T42" i="2"/>
  <c r="Q42" i="2"/>
  <c r="K42" i="2"/>
  <c r="J42" i="2"/>
  <c r="U41" i="2"/>
  <c r="T41" i="2"/>
  <c r="Q41" i="2"/>
  <c r="K41" i="2"/>
  <c r="J41" i="2"/>
  <c r="U40" i="2"/>
  <c r="T40" i="2"/>
  <c r="Q40" i="2"/>
  <c r="K40" i="2"/>
  <c r="J40" i="2"/>
  <c r="U39" i="2"/>
  <c r="T39" i="2"/>
  <c r="Q39" i="2"/>
  <c r="K39" i="2"/>
  <c r="J39" i="2"/>
  <c r="U38" i="2"/>
  <c r="T38" i="2"/>
  <c r="Q38" i="2"/>
  <c r="K38" i="2"/>
  <c r="J38" i="2"/>
  <c r="U37" i="2"/>
  <c r="T37" i="2"/>
  <c r="Q37" i="2"/>
  <c r="K37" i="2"/>
  <c r="J37" i="2"/>
  <c r="U36" i="2"/>
  <c r="T36" i="2"/>
  <c r="Q36" i="2"/>
  <c r="K36" i="2"/>
  <c r="J36" i="2"/>
  <c r="U35" i="2"/>
  <c r="T35" i="2"/>
  <c r="Q35" i="2"/>
  <c r="K35" i="2"/>
  <c r="J35" i="2"/>
  <c r="U34" i="2"/>
  <c r="T34" i="2"/>
  <c r="Q34" i="2"/>
  <c r="K34" i="2"/>
  <c r="J34" i="2"/>
  <c r="U33" i="2"/>
  <c r="T33" i="2"/>
  <c r="Q33" i="2"/>
  <c r="K33" i="2"/>
  <c r="J33" i="2"/>
  <c r="U32" i="2"/>
  <c r="T32" i="2"/>
  <c r="Q32" i="2"/>
  <c r="K32" i="2"/>
  <c r="J32" i="2"/>
  <c r="U31" i="2"/>
  <c r="T31" i="2"/>
  <c r="Q31" i="2"/>
  <c r="K31" i="2"/>
  <c r="J31" i="2"/>
  <c r="U30" i="2"/>
  <c r="T30" i="2"/>
  <c r="Q30" i="2"/>
  <c r="K30" i="2"/>
  <c r="J30" i="2"/>
  <c r="U29" i="2"/>
  <c r="T29" i="2"/>
  <c r="Q29" i="2"/>
  <c r="K29" i="2"/>
  <c r="J29" i="2"/>
  <c r="U28" i="2"/>
  <c r="T28" i="2"/>
  <c r="Q28" i="2"/>
  <c r="K28" i="2"/>
  <c r="J28" i="2"/>
  <c r="U27" i="2"/>
  <c r="T27" i="2"/>
  <c r="Q27" i="2"/>
  <c r="K27" i="2"/>
  <c r="J27" i="2"/>
  <c r="U26" i="2"/>
  <c r="T26" i="2"/>
  <c r="Q26" i="2"/>
  <c r="K26" i="2"/>
  <c r="J26" i="2"/>
  <c r="U25" i="2"/>
  <c r="T25" i="2"/>
  <c r="Q25" i="2"/>
  <c r="K25" i="2"/>
  <c r="J25" i="2"/>
  <c r="U24" i="2"/>
  <c r="T24" i="2"/>
  <c r="Q24" i="2"/>
  <c r="K24" i="2"/>
  <c r="J24" i="2"/>
  <c r="U23" i="2"/>
  <c r="T23" i="2"/>
  <c r="Q23" i="2"/>
  <c r="K23" i="2"/>
  <c r="J23" i="2"/>
  <c r="U22" i="2"/>
  <c r="T22" i="2"/>
  <c r="Q22" i="2"/>
  <c r="K22" i="2"/>
  <c r="J22" i="2"/>
  <c r="U21" i="2"/>
  <c r="T21" i="2"/>
  <c r="Q21" i="2"/>
  <c r="T20" i="2"/>
  <c r="U20" i="2" s="1"/>
  <c r="Q20" i="2"/>
  <c r="J20" i="2"/>
  <c r="K20" i="2" s="1"/>
  <c r="T19" i="2"/>
  <c r="U19" i="2" s="1"/>
  <c r="Q19" i="2"/>
  <c r="J19" i="2"/>
  <c r="K19" i="2" s="1"/>
  <c r="T18" i="2"/>
  <c r="U18" i="2" s="1"/>
  <c r="Q18" i="2"/>
  <c r="J18" i="2"/>
  <c r="K18" i="2" s="1"/>
  <c r="U17" i="2"/>
  <c r="T17" i="2"/>
  <c r="Q17" i="2"/>
  <c r="J17" i="2"/>
  <c r="K17" i="2" s="1"/>
  <c r="T16" i="2"/>
  <c r="U16" i="2" s="1"/>
  <c r="Q16" i="2"/>
  <c r="T15" i="2"/>
  <c r="U15" i="2" s="1"/>
  <c r="Q15" i="2"/>
  <c r="K15" i="2"/>
  <c r="J15" i="2"/>
  <c r="T14" i="2"/>
  <c r="U14" i="2" s="1"/>
  <c r="Q14" i="2"/>
  <c r="J14" i="2"/>
  <c r="K14" i="2" s="1"/>
  <c r="U13" i="2"/>
  <c r="T13" i="2"/>
  <c r="Q13" i="2"/>
  <c r="J13" i="2"/>
  <c r="K13" i="2" s="1"/>
  <c r="T12" i="2"/>
  <c r="U12" i="2" s="1"/>
  <c r="Q12" i="2"/>
  <c r="T11" i="2"/>
  <c r="U11" i="2" s="1"/>
  <c r="Q11" i="2"/>
  <c r="J11" i="2"/>
  <c r="K11" i="2" s="1"/>
  <c r="T10" i="2"/>
  <c r="U10" i="2" s="1"/>
  <c r="Q10" i="2"/>
  <c r="U9" i="2"/>
  <c r="T9" i="2"/>
  <c r="Q9" i="2"/>
  <c r="K5" i="1" s="1"/>
  <c r="T8" i="2"/>
  <c r="U8" i="2" s="1"/>
  <c r="Q8" i="2"/>
  <c r="C5" i="2"/>
  <c r="F20" i="1"/>
  <c r="F19" i="1"/>
  <c r="F1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5" i="1"/>
  <c r="A5" i="1"/>
  <c r="K5" i="3" l="1"/>
  <c r="H24" i="1"/>
  <c r="J8" i="2"/>
  <c r="K8" i="2" s="1"/>
  <c r="E5" i="1" s="1"/>
  <c r="F14" i="1"/>
  <c r="K5" i="2"/>
  <c r="F12" i="1"/>
  <c r="F11" i="1"/>
  <c r="F13" i="1"/>
  <c r="I5" i="1"/>
  <c r="H23" i="1"/>
  <c r="H25" i="1"/>
  <c r="C5" i="3"/>
  <c r="G5" i="3"/>
  <c r="G5" i="2" l="1"/>
  <c r="G5" i="1"/>
</calcChain>
</file>

<file path=xl/sharedStrings.xml><?xml version="1.0" encoding="utf-8"?>
<sst xmlns="http://schemas.openxmlformats.org/spreadsheetml/2006/main" count="276" uniqueCount="189">
  <si>
    <t>WERKZEUGLISTE 2026</t>
  </si>
  <si>
    <t>Bestand, Verfügbarkeit, Ausleihen und Prüftermine kompakt im Blick</t>
  </si>
  <si>
    <t>Positionen</t>
  </si>
  <si>
    <t>Gesamtbestand</t>
  </si>
  <si>
    <t>Verfügbar</t>
  </si>
  <si>
    <t>Ausgeliehen</t>
  </si>
  <si>
    <t>Prüfung überfällig</t>
  </si>
  <si>
    <t>Wiederbeschaffungswert</t>
  </si>
  <si>
    <t>BESTAND NACH KATEGORIE</t>
  </si>
  <si>
    <t>PRÜFSTATUS</t>
  </si>
  <si>
    <t>Kategorie</t>
  </si>
  <si>
    <t>Bestand</t>
  </si>
  <si>
    <t>Status</t>
  </si>
  <si>
    <t>Anzahl</t>
  </si>
  <si>
    <t>Handwerkzeug</t>
  </si>
  <si>
    <t>Überfällig</t>
  </si>
  <si>
    <t>Elektrowerkzeug</t>
  </si>
  <si>
    <t>In 30 Tagen</t>
  </si>
  <si>
    <t>Messgerät</t>
  </si>
  <si>
    <t>Aktuell</t>
  </si>
  <si>
    <t>Leitern &amp; Zugang</t>
  </si>
  <si>
    <t>Keine Prüffrist</t>
  </si>
  <si>
    <t>Garten &amp; Außen</t>
  </si>
  <si>
    <t>Reinigung</t>
  </si>
  <si>
    <t>BETRIEBSSTATUS</t>
  </si>
  <si>
    <t>PSA</t>
  </si>
  <si>
    <t>Sonstiges</t>
  </si>
  <si>
    <t>Aktiv</t>
  </si>
  <si>
    <t>In Reparatur</t>
  </si>
  <si>
    <t>Ausgemustert</t>
  </si>
  <si>
    <t>SO VERWENDEST DU DIE VORLAGE</t>
  </si>
  <si>
    <t>AKTUELLE AUSLEIHLAGE</t>
  </si>
  <si>
    <t>1. Ergänze oder ersetze die Beispieldaten in „Werkzeugliste“.
2. Nutze „Ausleihen &amp; Rückgaben“ für jede Ausgabe und Rückgabe.
3. Die Verfügbarkeit, Prüffristen und Kennzahlen werden automatisch berechnet.
4. Gelb markierte Felder sind Eingaben; blau-graue Felder enthalten Formeln.
5. Neue Zeilen können direkt innerhalb der Tabellen ergänzt werden.</t>
  </si>
  <si>
    <t>Kennzahl</t>
  </si>
  <si>
    <t>Wert</t>
  </si>
  <si>
    <t>Offene Vorgänge</t>
  </si>
  <si>
    <t>Überfällige Rückgaben</t>
  </si>
  <si>
    <t>Zurückgegebene Vorgänge</t>
  </si>
  <si>
    <t>Gelb = Eingabe · Blau-grau = automatische Berechnung · Filter in jeder Spalte</t>
  </si>
  <si>
    <t>Aktive Positionen</t>
  </si>
  <si>
    <t>Unter Mindestbestand</t>
  </si>
  <si>
    <t>Werkzeug-ID</t>
  </si>
  <si>
    <t>Bezeichnung</t>
  </si>
  <si>
    <t>Hersteller / Modell</t>
  </si>
  <si>
    <t>Serien- / Inventarnr.</t>
  </si>
  <si>
    <t>Standort</t>
  </si>
  <si>
    <t>Verantwortlich</t>
  </si>
  <si>
    <t>Mindestbestand</t>
  </si>
  <si>
    <t>Betriebsstatus</t>
  </si>
  <si>
    <t>Zustand</t>
  </si>
  <si>
    <t>Kaufdatum</t>
  </si>
  <si>
    <t>Kaufpreis / Stück</t>
  </si>
  <si>
    <t>Wiederbeschaffungswert / Stück</t>
  </si>
  <si>
    <t>Gesamtwert</t>
  </si>
  <si>
    <t>Prüfintervall (Monate)</t>
  </si>
  <si>
    <t>Letzte Prüfung</t>
  </si>
  <si>
    <t>Nächste Prüfung</t>
  </si>
  <si>
    <t>Prüfstatus</t>
  </si>
  <si>
    <t>Bemerkung</t>
  </si>
  <si>
    <t>WZ-2026-001</t>
  </si>
  <si>
    <t>Akku-Bohrschrauber</t>
  </si>
  <si>
    <t>Makita DDF485</t>
  </si>
  <si>
    <t>SN-A24-1842</t>
  </si>
  <si>
    <t>Zentrallager</t>
  </si>
  <si>
    <t>Montageteam</t>
  </si>
  <si>
    <t>Gut</t>
  </si>
  <si>
    <t>Mit zwei Ersatzakkus</t>
  </si>
  <si>
    <t>WZ-2026-002</t>
  </si>
  <si>
    <t>Winkelschleifer 125 mm</t>
  </si>
  <si>
    <t>Bosch GWS 18V-10</t>
  </si>
  <si>
    <t>SN-B23-7710</t>
  </si>
  <si>
    <t>Werkstatt</t>
  </si>
  <si>
    <t>Werkstattteam</t>
  </si>
  <si>
    <t>Beobachten</t>
  </si>
  <si>
    <t>Schutzhaube regelmäßig prüfen</t>
  </si>
  <si>
    <t>WZ-2026-003</t>
  </si>
  <si>
    <t>Drehmomentschlüssel 40–200 Nm</t>
  </si>
  <si>
    <t>Hazet 5122-3CT</t>
  </si>
  <si>
    <t>INV-M-0303</t>
  </si>
  <si>
    <t>Qualitätsteam</t>
  </si>
  <si>
    <t>Sehr gut</t>
  </si>
  <si>
    <t>Kalibrierpflichtig</t>
  </si>
  <si>
    <t>WZ-2026-004</t>
  </si>
  <si>
    <t>Leitungssucher</t>
  </si>
  <si>
    <t>Bosch GMS 120</t>
  </si>
  <si>
    <t>SN-LS-4408</t>
  </si>
  <si>
    <t>Fahrzeug 1</t>
  </si>
  <si>
    <t>Batterien separat lagern</t>
  </si>
  <si>
    <t>WZ-2026-005</t>
  </si>
  <si>
    <t>Universal-Werkzeugkoffer</t>
  </si>
  <si>
    <t>Gedore Sortiment 100-tlg.</t>
  </si>
  <si>
    <t>INV-H-0505</t>
  </si>
  <si>
    <t>Vollständigkeit bei Rückgabe prüfen</t>
  </si>
  <si>
    <t>WZ-2026-006</t>
  </si>
  <si>
    <t>Verlängerungskabel 25 m</t>
  </si>
  <si>
    <t>Brennenstuhl IP44</t>
  </si>
  <si>
    <t>INV-S-0606</t>
  </si>
  <si>
    <t>Fahrzeug 2</t>
  </si>
  <si>
    <t>Außendienst</t>
  </si>
  <si>
    <t>Für Außenbereich geeignet</t>
  </si>
  <si>
    <t>WZ-2026-007</t>
  </si>
  <si>
    <t>Stehleiter 6 Stufen</t>
  </si>
  <si>
    <t>Krause Monto</t>
  </si>
  <si>
    <t>INV-L-0707</t>
  </si>
  <si>
    <t>Außenlager</t>
  </si>
  <si>
    <t>Haustechnik</t>
  </si>
  <si>
    <t>Sichtprüfung vor Nutzung</t>
  </si>
  <si>
    <t>WZ-2026-008</t>
  </si>
  <si>
    <t>Nass-/Trockensauger</t>
  </si>
  <si>
    <t>Kärcher NT 30/1</t>
  </si>
  <si>
    <t>SN-KA-8872</t>
  </si>
  <si>
    <t>Defekt</t>
  </si>
  <si>
    <t>Motorprüfung beauftragt</t>
  </si>
  <si>
    <t>WZ-2026-009</t>
  </si>
  <si>
    <t>Laser-Entfernungsmesser</t>
  </si>
  <si>
    <t>Leica DISTO D2</t>
  </si>
  <si>
    <t>SN-LE-2198</t>
  </si>
  <si>
    <t>Aufmaßteam</t>
  </si>
  <si>
    <t>Schutztasche vorhanden</t>
  </si>
  <si>
    <t>WZ-2026-010</t>
  </si>
  <si>
    <t>Rohrzangensatz</t>
  </si>
  <si>
    <t>Knipex 3-teilig</t>
  </si>
  <si>
    <t>INV-H-1010</t>
  </si>
  <si>
    <t>Backen nach Gebrauch reinigen</t>
  </si>
  <si>
    <t>WZ-2026-011</t>
  </si>
  <si>
    <t>Heißluftgebläse</t>
  </si>
  <si>
    <t>Steinel HG 2120 E</t>
  </si>
  <si>
    <t>SN-ST-5135</t>
  </si>
  <si>
    <t>Düsen im Koffer</t>
  </si>
  <si>
    <t>WZ-2026-012</t>
  </si>
  <si>
    <t>Crimpzange mit Einsätzen</t>
  </si>
  <si>
    <t>Weidmüller PZ 6 Roto</t>
  </si>
  <si>
    <t>INV-H-1212</t>
  </si>
  <si>
    <t>Elektroteam</t>
  </si>
  <si>
    <t>Einsätze vollständig halten</t>
  </si>
  <si>
    <t>WZ-2026-013</t>
  </si>
  <si>
    <t>Industrieschutzhelm</t>
  </si>
  <si>
    <t>Uvex Pheos</t>
  </si>
  <si>
    <t>INV-P-1313</t>
  </si>
  <si>
    <t>Sicherheitskoordination</t>
  </si>
  <si>
    <t>Austauschdatum innen dokumentieren</t>
  </si>
  <si>
    <t>WZ-2026-014</t>
  </si>
  <si>
    <t>Kabeltrommel 40 m</t>
  </si>
  <si>
    <t>Brennenstuhl Garant</t>
  </si>
  <si>
    <t>INV-S-1414</t>
  </si>
  <si>
    <t>Überhitzungsschutz testen</t>
  </si>
  <si>
    <t>WZ-2026-015</t>
  </si>
  <si>
    <t>Schubkarre 100 l</t>
  </si>
  <si>
    <t>Fort Universal</t>
  </si>
  <si>
    <t>INV-G-1515</t>
  </si>
  <si>
    <t>Ersatzbeschaffung geplant</t>
  </si>
  <si>
    <t>AUSLEIHEN &amp; RÜCKGABEN 2026</t>
  </si>
  <si>
    <t>Jeder Vorgang erhält eine eigene Zeile. Das Rückgabedatum schließt die Ausleihe automatisch.</t>
  </si>
  <si>
    <t>Offen</t>
  </si>
  <si>
    <t>Zurückgegeben</t>
  </si>
  <si>
    <t>Vorgangs-Nr.</t>
  </si>
  <si>
    <t>Menge</t>
  </si>
  <si>
    <t>Ausgegeben am</t>
  </si>
  <si>
    <t>Ausgegeben an</t>
  </si>
  <si>
    <t>Geplante Rückgabe</t>
  </si>
  <si>
    <t>Tatsächliche Rückgabe</t>
  </si>
  <si>
    <t>Tage offen</t>
  </si>
  <si>
    <t>Zustand bei Rückgabe</t>
  </si>
  <si>
    <t>Notiz</t>
  </si>
  <si>
    <t>VG-2026-001</t>
  </si>
  <si>
    <t>Lena Hoffmann</t>
  </si>
  <si>
    <t>Montage im Außenbereich</t>
  </si>
  <si>
    <t>VG-2026-002</t>
  </si>
  <si>
    <t>Jonas Berger</t>
  </si>
  <si>
    <t>Kalibrierung nach Rückgabe prüfen</t>
  </si>
  <si>
    <t>VG-2026-003</t>
  </si>
  <si>
    <t>Montageteam Nord</t>
  </si>
  <si>
    <t>Zwei vollständige Koffer</t>
  </si>
  <si>
    <t>VG-2026-004</t>
  </si>
  <si>
    <t>Nina Keller</t>
  </si>
  <si>
    <t>Einwandfrei</t>
  </si>
  <si>
    <t>VG-2026-005</t>
  </si>
  <si>
    <t>VG-2026-006</t>
  </si>
  <si>
    <t>Sanitärarbeiten</t>
  </si>
  <si>
    <t>VG-2026-007</t>
  </si>
  <si>
    <t>Projektteam West</t>
  </si>
  <si>
    <t>Persönliche Ausgabe</t>
  </si>
  <si>
    <t>VG-2026-008</t>
  </si>
  <si>
    <t>VG-2026-009</t>
  </si>
  <si>
    <t>Leichte Gebrauchsspuren</t>
  </si>
  <si>
    <t>Schutzhaube kontrolliert</t>
  </si>
  <si>
    <t>VG-2026-010</t>
  </si>
  <si>
    <t>Düsensatz mitgegeben</t>
  </si>
  <si>
    <t>WERKZEUGLISTE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</si>
</sst>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"/>
    <numFmt numFmtId="165" formatCode="dd\.mm\.yyyy"/>
  </numFmts>
  <fonts count="13" x14ac:knownFonts="1">
    <font>
      <sz val="11"/>
      <name val="Carlito"/>
    </font>
    <font>
      <b/>
      <sz val="24"/>
      <color rgb="FFFFFFFF"/>
      <name val="Calibri"/>
    </font>
    <font>
      <sz val="11"/>
      <color rgb="FFFFFFFF"/>
      <name val="Calibri"/>
    </font>
    <font>
      <b/>
      <sz val="20"/>
      <color rgb="FF17233B"/>
      <name val="Calibri"/>
    </font>
    <font>
      <b/>
      <sz val="9"/>
      <color rgb="FF667680"/>
      <name val="Calibri"/>
    </font>
    <font>
      <b/>
      <sz val="11"/>
      <color rgb="FFFFFFFF"/>
      <name val="Calibri"/>
    </font>
    <font>
      <sz val="10"/>
      <color rgb="FF24313A"/>
      <name val="Calibri"/>
    </font>
    <font>
      <b/>
      <sz val="22"/>
      <color rgb="FFFFFFFF"/>
      <name val="Calibri"/>
    </font>
    <font>
      <sz val="10"/>
      <color rgb="FFFFFFFF"/>
      <name val="Calibri"/>
    </font>
    <font>
      <b/>
      <sz val="11"/>
      <color rgb="FF17233B"/>
      <name val="Calibri"/>
    </font>
    <font>
      <b/>
      <sz val="10"/>
      <color rgb="FFFFFFFF"/>
      <name val="Calibri"/>
    </font>
    <font>
      <sz val="11"/>
      <color rgb="FF24313A"/>
      <name val="Calibri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7233B"/>
      </patternFill>
    </fill>
    <fill>
      <patternFill patternType="solid">
        <fgColor rgb="FF36566F"/>
      </patternFill>
    </fill>
    <fill>
      <patternFill patternType="solid">
        <fgColor rgb="FFFFFFFF"/>
      </patternFill>
    </fill>
    <fill>
      <patternFill patternType="solid">
        <fgColor rgb="FFF3F6F8"/>
      </patternFill>
    </fill>
    <fill>
      <patternFill patternType="solid">
        <fgColor rgb="FFC58A35"/>
      </patternFill>
    </fill>
    <fill>
      <patternFill patternType="solid">
        <fgColor rgb="FFFFF8EA"/>
      </patternFill>
    </fill>
    <fill>
      <patternFill patternType="solid">
        <fgColor rgb="FFEAF1F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6" fillId="4" borderId="0" xfId="1" applyFont="1" applyFill="1"/>
    <xf numFmtId="0" fontId="6" fillId="4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6" fillId="7" borderId="0" xfId="1" applyFont="1" applyFill="1"/>
    <xf numFmtId="1" fontId="6" fillId="7" borderId="0" xfId="1" applyNumberFormat="1" applyFont="1" applyFill="1" applyAlignment="1">
      <alignment horizontal="center"/>
    </xf>
    <xf numFmtId="1" fontId="6" fillId="8" borderId="0" xfId="1" applyNumberFormat="1" applyFont="1" applyFill="1" applyAlignment="1">
      <alignment horizontal="center"/>
    </xf>
    <xf numFmtId="0" fontId="6" fillId="7" borderId="0" xfId="1" applyFont="1" applyFill="1" applyAlignment="1">
      <alignment horizontal="center"/>
    </xf>
    <xf numFmtId="165" fontId="6" fillId="7" borderId="0" xfId="1" applyNumberFormat="1" applyFont="1" applyFill="1" applyAlignment="1">
      <alignment horizontal="center"/>
    </xf>
    <xf numFmtId="164" fontId="6" fillId="7" borderId="0" xfId="1" applyNumberFormat="1" applyFont="1" applyFill="1" applyAlignment="1">
      <alignment horizontal="center"/>
    </xf>
    <xf numFmtId="164" fontId="6" fillId="8" borderId="0" xfId="1" applyNumberFormat="1" applyFont="1" applyFill="1" applyAlignment="1">
      <alignment horizontal="center"/>
    </xf>
    <xf numFmtId="165" fontId="6" fillId="8" borderId="0" xfId="1" applyNumberFormat="1" applyFont="1" applyFill="1" applyAlignment="1">
      <alignment horizontal="center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vertical="center"/>
    </xf>
    <xf numFmtId="0" fontId="6" fillId="7" borderId="0" xfId="1" applyFont="1" applyFill="1" applyAlignment="1">
      <alignment wrapText="1"/>
    </xf>
    <xf numFmtId="0" fontId="6" fillId="8" borderId="0" xfId="1" applyFont="1" applyFill="1" applyAlignment="1">
      <alignment vertical="center"/>
    </xf>
    <xf numFmtId="1" fontId="6" fillId="7" borderId="0" xfId="1" applyNumberFormat="1" applyFont="1" applyFill="1" applyAlignment="1">
      <alignment vertical="center"/>
    </xf>
    <xf numFmtId="165" fontId="6" fillId="7" borderId="0" xfId="1" applyNumberFormat="1" applyFont="1" applyFill="1" applyAlignment="1">
      <alignment vertical="center"/>
    </xf>
    <xf numFmtId="1" fontId="6" fillId="8" borderId="0" xfId="1" applyNumberFormat="1" applyFont="1" applyFill="1" applyAlignment="1">
      <alignment vertical="center"/>
    </xf>
    <xf numFmtId="0" fontId="11" fillId="0" borderId="0" xfId="1" applyFont="1"/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3" fillId="4" borderId="0" xfId="1" applyFont="1" applyFill="1" applyAlignment="1">
      <alignment horizontal="center" vertical="center"/>
    </xf>
    <xf numFmtId="164" fontId="3" fillId="4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left"/>
    </xf>
    <xf numFmtId="0" fontId="5" fillId="6" borderId="0" xfId="1" applyFont="1" applyFill="1" applyAlignment="1">
      <alignment horizontal="left"/>
    </xf>
    <xf numFmtId="0" fontId="6" fillId="5" borderId="0" xfId="1" applyFont="1" applyFill="1" applyAlignment="1">
      <alignment vertical="top" wrapText="1"/>
    </xf>
    <xf numFmtId="0" fontId="5" fillId="6" borderId="0" xfId="1" applyFont="1" applyFill="1"/>
    <xf numFmtId="0" fontId="7" fillId="2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/>
    </xf>
    <xf numFmtId="0" fontId="9" fillId="5" borderId="0" xfId="1" applyFont="1" applyFill="1" applyAlignment="1">
      <alignment horizontal="center" vertical="center"/>
    </xf>
    <xf numFmtId="0" fontId="8" fillId="3" borderId="0" xfId="1" applyFont="1" applyFill="1"/>
    <xf numFmtId="0" fontId="9" fillId="5" borderId="0" xfId="1" applyFont="1" applyFill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13">
    <dxf>
      <font>
        <b/>
        <color rgb="FFB97918"/>
      </font>
      <fill>
        <patternFill>
          <bgColor rgb="FFFFF1D6"/>
        </patternFill>
      </fill>
    </dxf>
    <dxf>
      <font>
        <b/>
        <color rgb="FFB8473D"/>
      </font>
      <fill>
        <patternFill>
          <bgColor rgb="FFFBE8E6"/>
        </patternFill>
      </fill>
    </dxf>
    <dxf>
      <font>
        <color rgb="FF2F7D63"/>
      </font>
      <fill>
        <patternFill>
          <bgColor rgb="FFE5F2ED"/>
        </patternFill>
      </fill>
    </dxf>
    <dxf>
      <font>
        <b/>
        <color rgb="FFB97918"/>
      </font>
      <fill>
        <patternFill>
          <bgColor rgb="FFFFF1D6"/>
        </patternFill>
      </fill>
    </dxf>
    <dxf>
      <font>
        <b/>
        <color rgb="FFB8473D"/>
      </font>
      <fill>
        <patternFill>
          <bgColor rgb="FFFBE8E6"/>
        </patternFill>
      </fill>
    </dxf>
    <dxf>
      <font>
        <b/>
        <color rgb="FFB8473D"/>
      </font>
      <fill>
        <patternFill>
          <bgColor rgb="FFFBE8E6"/>
        </patternFill>
      </fill>
    </dxf>
    <dxf>
      <font>
        <color rgb="FF2F7D63"/>
      </font>
      <fill>
        <patternFill>
          <bgColor rgb="FFE5F2ED"/>
        </patternFill>
      </fill>
    </dxf>
    <dxf>
      <font>
        <b/>
        <color rgb="FFB97918"/>
      </font>
      <fill>
        <patternFill>
          <bgColor rgb="FFFFF1D6"/>
        </patternFill>
      </fill>
    </dxf>
    <dxf>
      <font>
        <b/>
        <color rgb="FFB8473D"/>
      </font>
      <fill>
        <patternFill>
          <bgColor rgb="FFFBE8E6"/>
        </patternFill>
      </fill>
    </dxf>
    <dxf>
      <font>
        <b/>
        <color rgb="FFB8473D"/>
      </font>
      <fill>
        <patternFill>
          <bgColor rgb="FFFBE8E6"/>
        </patternFill>
      </fill>
    </dxf>
    <dxf>
      <font>
        <color rgb="FF7B858D"/>
      </font>
      <fill>
        <patternFill>
          <bgColor rgb="FFECEFF1"/>
        </patternFill>
      </fill>
    </dxf>
    <dxf>
      <font>
        <b/>
        <color rgb="FFB97918"/>
      </font>
      <fill>
        <patternFill>
          <bgColor rgb="FFFFF1D6"/>
        </patternFill>
      </fill>
    </dxf>
    <dxf>
      <font>
        <b/>
        <color rgb="FFB8473D"/>
      </font>
      <fill>
        <patternFill>
          <bgColor rgb="FFFBE8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Werkzeugpositionen nach Kategorie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692174041625085E-2"/>
          <c:y val="0.24728799809114771"/>
          <c:w val="0.90748622971424342"/>
          <c:h val="0.36979384395132425"/>
        </c:manualLayout>
      </c:layout>
      <c:barChart>
        <c:barDir val="col"/>
        <c:grouping val="clustered"/>
        <c:varyColors val="0"/>
        <c:ser>
          <c:idx val="0"/>
          <c:order val="0"/>
          <c:tx>
            <c:v>Positionen</c:v>
          </c:tx>
          <c:invertIfNegative val="1"/>
          <c:cat>
            <c:strRef>
              <c:f>Übersicht!$A$11:$A$18</c:f>
              <c:strCache>
                <c:ptCount val="8"/>
                <c:pt idx="0">
                  <c:v>Handwerkzeug</c:v>
                </c:pt>
                <c:pt idx="1">
                  <c:v>Elektrowerkzeug</c:v>
                </c:pt>
                <c:pt idx="2">
                  <c:v>Messgerät</c:v>
                </c:pt>
                <c:pt idx="3">
                  <c:v>Leitern &amp; Zugang</c:v>
                </c:pt>
                <c:pt idx="4">
                  <c:v>Garten &amp; Außen</c:v>
                </c:pt>
                <c:pt idx="5">
                  <c:v>Reinigung</c:v>
                </c:pt>
                <c:pt idx="6">
                  <c:v>PSA</c:v>
                </c:pt>
                <c:pt idx="7">
                  <c:v>Sonstiges</c:v>
                </c:pt>
              </c:strCache>
            </c:strRef>
          </c:cat>
          <c:val>
            <c:numRef>
              <c:f>Übersicht!$B$11:$B$18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1-46AE-9251-9D515052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bg1">
        <a:lumMod val="95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Prüfstatus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Anzahl</c:v>
          </c:tx>
          <c:invertIfNegative val="1"/>
          <c:cat>
            <c:strRef>
              <c:f>Übersicht!$E$11:$E$14</c:f>
              <c:strCache>
                <c:ptCount val="4"/>
                <c:pt idx="0">
                  <c:v>Überfällig</c:v>
                </c:pt>
                <c:pt idx="1">
                  <c:v>In 30 Tagen</c:v>
                </c:pt>
                <c:pt idx="2">
                  <c:v>Aktuell</c:v>
                </c:pt>
                <c:pt idx="3">
                  <c:v>Keine Prüffrist</c:v>
                </c:pt>
              </c:strCache>
            </c:strRef>
          </c:cat>
          <c:val>
            <c:numRef>
              <c:f>Übersicht!$F$11:$F$14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C-447B-9E57-2AAD82F8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solidFill>
      <a:schemeClr val="bg1">
        <a:lumMod val="95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12</xdr:col>
      <xdr:colOff>0</xdr:colOff>
      <xdr:row>40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rkzeugTabelle" displayName="WerkzeugTabelle" ref="A7:V107">
  <tableColumns count="22">
    <tableColumn id="1" xr3:uid="{00000000-0010-0000-0000-000001000000}" name="Werkzeug-ID"/>
    <tableColumn id="2" xr3:uid="{00000000-0010-0000-0000-000002000000}" name="Bezeichnung"/>
    <tableColumn id="3" xr3:uid="{00000000-0010-0000-0000-000003000000}" name="Kategorie"/>
    <tableColumn id="4" xr3:uid="{00000000-0010-0000-0000-000004000000}" name="Hersteller / Modell"/>
    <tableColumn id="5" xr3:uid="{00000000-0010-0000-0000-000005000000}" name="Serien- / Inventarnr."/>
    <tableColumn id="6" xr3:uid="{00000000-0010-0000-0000-000006000000}" name="Standort"/>
    <tableColumn id="7" xr3:uid="{00000000-0010-0000-0000-000007000000}" name="Verantwortlich"/>
    <tableColumn id="8" xr3:uid="{00000000-0010-0000-0000-000008000000}" name="Gesamtbestand"/>
    <tableColumn id="9" xr3:uid="{00000000-0010-0000-0000-000009000000}" name="Mindestbestand"/>
    <tableColumn id="10" xr3:uid="{00000000-0010-0000-0000-00000A000000}" name="Ausgeliehen"/>
    <tableColumn id="11" xr3:uid="{00000000-0010-0000-0000-00000B000000}" name="Verfügbar"/>
    <tableColumn id="12" xr3:uid="{00000000-0010-0000-0000-00000C000000}" name="Betriebsstatus"/>
    <tableColumn id="13" xr3:uid="{00000000-0010-0000-0000-00000D000000}" name="Zustand"/>
    <tableColumn id="14" xr3:uid="{00000000-0010-0000-0000-00000E000000}" name="Kaufdatum"/>
    <tableColumn id="15" xr3:uid="{00000000-0010-0000-0000-00000F000000}" name="Kaufpreis / Stück"/>
    <tableColumn id="16" xr3:uid="{00000000-0010-0000-0000-000010000000}" name="Wiederbeschaffungswert / Stück"/>
    <tableColumn id="17" xr3:uid="{00000000-0010-0000-0000-000011000000}" name="Gesamtwert"/>
    <tableColumn id="18" xr3:uid="{00000000-0010-0000-0000-000012000000}" name="Prüfintervall (Monate)"/>
    <tableColumn id="19" xr3:uid="{00000000-0010-0000-0000-000013000000}" name="Letzte Prüfung"/>
    <tableColumn id="20" xr3:uid="{00000000-0010-0000-0000-000014000000}" name="Nächste Prüfung"/>
    <tableColumn id="21" xr3:uid="{00000000-0010-0000-0000-000015000000}" name="Prüfstatus"/>
    <tableColumn id="22" xr3:uid="{00000000-0010-0000-0000-000016000000}" name="Bemerk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usleihTabelle" displayName="AusleihTabelle" ref="A7:L207">
  <tableColumns count="12">
    <tableColumn id="1" xr3:uid="{00000000-0010-0000-0100-000001000000}" name="Vorgangs-Nr."/>
    <tableColumn id="2" xr3:uid="{00000000-0010-0000-0100-000002000000}" name="Werkzeug-ID"/>
    <tableColumn id="3" xr3:uid="{00000000-0010-0000-0100-000003000000}" name="Bezeichnung"/>
    <tableColumn id="4" xr3:uid="{00000000-0010-0000-0100-000004000000}" name="Menge"/>
    <tableColumn id="5" xr3:uid="{00000000-0010-0000-0100-000005000000}" name="Ausgegeben am"/>
    <tableColumn id="6" xr3:uid="{00000000-0010-0000-0100-000006000000}" name="Ausgegeben an"/>
    <tableColumn id="7" xr3:uid="{00000000-0010-0000-0100-000007000000}" name="Geplante Rückgabe"/>
    <tableColumn id="8" xr3:uid="{00000000-0010-0000-0100-000008000000}" name="Tatsächliche Rückgabe"/>
    <tableColumn id="9" xr3:uid="{00000000-0010-0000-0100-000009000000}" name="Status"/>
    <tableColumn id="10" xr3:uid="{00000000-0010-0000-0100-00000A000000}" name="Tage offen"/>
    <tableColumn id="11" xr3:uid="{00000000-0010-0000-0100-00000B000000}" name="Zustand bei Rückgabe"/>
    <tableColumn id="12" xr3:uid="{00000000-0010-0000-0100-00000C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Q23" sqref="Q23"/>
    </sheetView>
  </sheetViews>
  <sheetFormatPr baseColWidth="10" defaultColWidth="9" defaultRowHeight="15" x14ac:dyDescent="0.25"/>
  <cols>
    <col min="1" max="1" width="17" customWidth="1"/>
    <col min="2" max="2" width="10" customWidth="1"/>
    <col min="3" max="3" width="13" customWidth="1"/>
    <col min="4" max="4" width="10" customWidth="1"/>
    <col min="5" max="5" width="15" customWidth="1"/>
    <col min="6" max="6" width="12" customWidth="1"/>
    <col min="7" max="7" width="15" customWidth="1"/>
    <col min="8" max="8" width="12" customWidth="1"/>
    <col min="9" max="9" width="15" customWidth="1"/>
    <col min="10" max="10" width="12" customWidth="1"/>
    <col min="11" max="11" width="18" customWidth="1"/>
    <col min="12" max="12" width="14" customWidth="1"/>
  </cols>
  <sheetData>
    <row r="1" spans="1:12" ht="26.1" customHeight="1" x14ac:dyDescent="0.25">
      <c r="A1" s="22" t="s">
        <v>188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6.1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9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8" customHeight="1" x14ac:dyDescent="0.25">
      <c r="A4" s="26" t="s">
        <v>2</v>
      </c>
      <c r="B4" s="26"/>
      <c r="C4" s="26" t="s">
        <v>3</v>
      </c>
      <c r="D4" s="26"/>
      <c r="E4" s="26" t="s">
        <v>4</v>
      </c>
      <c r="F4" s="26"/>
      <c r="G4" s="26" t="s">
        <v>5</v>
      </c>
      <c r="H4" s="26"/>
      <c r="I4" s="26" t="s">
        <v>6</v>
      </c>
      <c r="J4" s="26"/>
      <c r="K4" s="26" t="s">
        <v>7</v>
      </c>
      <c r="L4" s="26"/>
    </row>
    <row r="5" spans="1:12" ht="24" customHeight="1" x14ac:dyDescent="0.25">
      <c r="A5" s="24">
        <f>COUNTIF(Werkzeugliste!$A$8:$A$107,"&lt;&gt;")</f>
        <v>15</v>
      </c>
      <c r="B5" s="24"/>
      <c r="C5" s="24">
        <f>SUM(Werkzeugliste!$H$8:$H$107)</f>
        <v>60</v>
      </c>
      <c r="D5" s="24"/>
      <c r="E5" s="24">
        <f ca="1">SUM(Werkzeugliste!$K$8:$K$107)</f>
        <v>46</v>
      </c>
      <c r="F5" s="24"/>
      <c r="G5" s="24">
        <f ca="1">SUM(Werkzeugliste!$J$8:$J$107)</f>
        <v>10</v>
      </c>
      <c r="H5" s="24"/>
      <c r="I5" s="24">
        <f ca="1">COUNTIF(Werkzeugliste!$U$8:$U$107,"Überfällig")</f>
        <v>3</v>
      </c>
      <c r="J5" s="24"/>
      <c r="K5" s="25">
        <f>SUM(Werkzeugliste!$Q$8:$Q$107)</f>
        <v>9321</v>
      </c>
      <c r="L5" s="25"/>
    </row>
    <row r="6" spans="1:12" ht="24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5"/>
      <c r="L6" s="25"/>
    </row>
    <row r="7" spans="1:12" ht="24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5"/>
      <c r="L7" s="25"/>
    </row>
    <row r="8" spans="1:12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27" t="s">
        <v>8</v>
      </c>
      <c r="B9" s="27"/>
      <c r="C9" s="27"/>
      <c r="D9" s="27"/>
      <c r="E9" s="27" t="s">
        <v>9</v>
      </c>
      <c r="F9" s="27"/>
      <c r="G9" s="27"/>
      <c r="H9" s="27"/>
      <c r="I9" s="19"/>
      <c r="J9" s="19"/>
      <c r="K9" s="19"/>
      <c r="L9" s="19"/>
    </row>
    <row r="10" spans="1:12" x14ac:dyDescent="0.25">
      <c r="A10" s="20" t="s">
        <v>10</v>
      </c>
      <c r="B10" s="20" t="s">
        <v>2</v>
      </c>
      <c r="C10" s="20" t="s">
        <v>11</v>
      </c>
      <c r="D10" s="19"/>
      <c r="E10" s="21" t="s">
        <v>12</v>
      </c>
      <c r="F10" s="21" t="s">
        <v>13</v>
      </c>
      <c r="G10" s="19"/>
      <c r="H10" s="19"/>
      <c r="I10" s="19"/>
      <c r="J10" s="19"/>
      <c r="K10" s="19"/>
      <c r="L10" s="19"/>
    </row>
    <row r="11" spans="1:12" x14ac:dyDescent="0.25">
      <c r="A11" s="1" t="s">
        <v>14</v>
      </c>
      <c r="B11" s="2">
        <f>COUNTIF(Werkzeugliste!$C$8:$C$107,A11)</f>
        <v>3</v>
      </c>
      <c r="C11" s="2">
        <f>SUMIF(Werkzeugliste!$C$8:$C$107,A11,Werkzeugliste!$H$8:$H$107)</f>
        <v>14</v>
      </c>
      <c r="D11" s="19"/>
      <c r="E11" s="1" t="s">
        <v>15</v>
      </c>
      <c r="F11" s="2">
        <f ca="1">COUNTIF(Werkzeugliste!$U$8:$U$107,E11)</f>
        <v>3</v>
      </c>
      <c r="G11" s="19"/>
      <c r="H11" s="19"/>
      <c r="I11" s="19"/>
      <c r="J11" s="19"/>
      <c r="K11" s="19"/>
      <c r="L11" s="19"/>
    </row>
    <row r="12" spans="1:12" x14ac:dyDescent="0.25">
      <c r="A12" s="1" t="s">
        <v>16</v>
      </c>
      <c r="B12" s="2">
        <f>COUNTIF(Werkzeugliste!$C$8:$C$107,A12)</f>
        <v>3</v>
      </c>
      <c r="C12" s="2">
        <f>SUMIF(Werkzeugliste!$C$8:$C$107,A12,Werkzeugliste!$H$8:$H$107)</f>
        <v>8</v>
      </c>
      <c r="D12" s="19"/>
      <c r="E12" s="1" t="s">
        <v>17</v>
      </c>
      <c r="F12" s="2">
        <f ca="1">COUNTIF(Werkzeugliste!$U$8:$U$107,E12)</f>
        <v>1</v>
      </c>
      <c r="G12" s="19"/>
      <c r="H12" s="19"/>
      <c r="I12" s="19"/>
      <c r="J12" s="19"/>
      <c r="K12" s="19"/>
      <c r="L12" s="19"/>
    </row>
    <row r="13" spans="1:12" x14ac:dyDescent="0.25">
      <c r="A13" s="1" t="s">
        <v>18</v>
      </c>
      <c r="B13" s="2">
        <f>COUNTIF(Werkzeugliste!$C$8:$C$107,A13)</f>
        <v>3</v>
      </c>
      <c r="C13" s="2">
        <f>SUMIF(Werkzeugliste!$C$8:$C$107,A13,Werkzeugliste!$H$8:$H$107)</f>
        <v>7</v>
      </c>
      <c r="D13" s="19"/>
      <c r="E13" s="1" t="s">
        <v>19</v>
      </c>
      <c r="F13" s="2">
        <f ca="1">COUNTIF(Werkzeugliste!$U$8:$U$107,E13)</f>
        <v>7</v>
      </c>
      <c r="G13" s="19"/>
      <c r="H13" s="19"/>
      <c r="I13" s="19"/>
      <c r="J13" s="19"/>
      <c r="K13" s="19"/>
      <c r="L13" s="19"/>
    </row>
    <row r="14" spans="1:12" x14ac:dyDescent="0.25">
      <c r="A14" s="1" t="s">
        <v>20</v>
      </c>
      <c r="B14" s="2">
        <f>COUNTIF(Werkzeugliste!$C$8:$C$107,A14)</f>
        <v>1</v>
      </c>
      <c r="C14" s="2">
        <f>SUMIF(Werkzeugliste!$C$8:$C$107,A14,Werkzeugliste!$H$8:$H$107)</f>
        <v>3</v>
      </c>
      <c r="D14" s="19"/>
      <c r="E14" s="1" t="s">
        <v>21</v>
      </c>
      <c r="F14" s="2">
        <f ca="1">COUNTIF(Werkzeugliste!$U$8:$U$107,E14)</f>
        <v>4</v>
      </c>
      <c r="G14" s="19"/>
      <c r="H14" s="19"/>
      <c r="I14" s="19"/>
      <c r="J14" s="19"/>
      <c r="K14" s="19"/>
      <c r="L14" s="19"/>
    </row>
    <row r="15" spans="1:12" x14ac:dyDescent="0.25">
      <c r="A15" s="1" t="s">
        <v>22</v>
      </c>
      <c r="B15" s="2">
        <f>COUNTIF(Werkzeugliste!$C$8:$C$107,A15)</f>
        <v>1</v>
      </c>
      <c r="C15" s="2">
        <f>SUMIF(Werkzeugliste!$C$8:$C$107,A15,Werkzeugliste!$H$8:$H$107)</f>
        <v>2</v>
      </c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25">
      <c r="A16" s="1" t="s">
        <v>23</v>
      </c>
      <c r="B16" s="2">
        <f>COUNTIF(Werkzeugliste!$C$8:$C$107,A16)</f>
        <v>1</v>
      </c>
      <c r="C16" s="2">
        <f>SUMIF(Werkzeugliste!$C$8:$C$107,A16,Werkzeugliste!$H$8:$H$107)</f>
        <v>2</v>
      </c>
      <c r="D16" s="19"/>
      <c r="E16" s="28" t="s">
        <v>24</v>
      </c>
      <c r="F16" s="28"/>
      <c r="G16" s="28"/>
      <c r="H16" s="28"/>
      <c r="I16" s="19"/>
      <c r="J16" s="19"/>
      <c r="K16" s="19"/>
      <c r="L16" s="19"/>
    </row>
    <row r="17" spans="1:12" x14ac:dyDescent="0.25">
      <c r="A17" s="1" t="s">
        <v>25</v>
      </c>
      <c r="B17" s="2">
        <f>COUNTIF(Werkzeugliste!$C$8:$C$107,A17)</f>
        <v>1</v>
      </c>
      <c r="C17" s="2">
        <f>SUMIF(Werkzeugliste!$C$8:$C$107,A17,Werkzeugliste!$H$8:$H$107)</f>
        <v>12</v>
      </c>
      <c r="D17" s="19"/>
      <c r="E17" s="21" t="s">
        <v>12</v>
      </c>
      <c r="F17" s="21" t="s">
        <v>2</v>
      </c>
      <c r="G17" s="19"/>
      <c r="H17" s="19"/>
      <c r="I17" s="19"/>
      <c r="J17" s="19"/>
      <c r="K17" s="19"/>
      <c r="L17" s="19"/>
    </row>
    <row r="18" spans="1:12" x14ac:dyDescent="0.25">
      <c r="A18" s="1" t="s">
        <v>26</v>
      </c>
      <c r="B18" s="2">
        <f>COUNTIF(Werkzeugliste!$C$8:$C$107,A18)</f>
        <v>2</v>
      </c>
      <c r="C18" s="2">
        <f>SUMIF(Werkzeugliste!$C$8:$C$107,A18,Werkzeugliste!$H$8:$H$107)</f>
        <v>12</v>
      </c>
      <c r="D18" s="19"/>
      <c r="E18" s="1" t="s">
        <v>27</v>
      </c>
      <c r="F18" s="2">
        <f>COUNTIF(Werkzeugliste!$L$8:$L$107,E18)</f>
        <v>13</v>
      </c>
      <c r="G18" s="19"/>
      <c r="H18" s="19"/>
      <c r="I18" s="19"/>
      <c r="J18" s="19"/>
      <c r="K18" s="19"/>
      <c r="L18" s="19"/>
    </row>
    <row r="19" spans="1:12" x14ac:dyDescent="0.25">
      <c r="A19" s="19"/>
      <c r="B19" s="19"/>
      <c r="C19" s="19"/>
      <c r="D19" s="19"/>
      <c r="E19" s="1" t="s">
        <v>28</v>
      </c>
      <c r="F19" s="2">
        <f>COUNTIF(Werkzeugliste!$L$8:$L$107,E19)</f>
        <v>1</v>
      </c>
      <c r="G19" s="19"/>
      <c r="H19" s="19"/>
      <c r="I19" s="19"/>
      <c r="J19" s="19"/>
      <c r="K19" s="19"/>
      <c r="L19" s="19"/>
    </row>
    <row r="20" spans="1:12" x14ac:dyDescent="0.25">
      <c r="A20" s="19"/>
      <c r="B20" s="19"/>
      <c r="C20" s="19"/>
      <c r="D20" s="19"/>
      <c r="E20" s="1" t="s">
        <v>29</v>
      </c>
      <c r="F20" s="2">
        <f>COUNTIF(Werkzeugliste!$L$8:$L$107,E20)</f>
        <v>1</v>
      </c>
      <c r="G20" s="19"/>
      <c r="H20" s="19"/>
      <c r="I20" s="19"/>
      <c r="J20" s="19"/>
      <c r="K20" s="19"/>
      <c r="L20" s="19"/>
    </row>
    <row r="21" spans="1:12" x14ac:dyDescent="0.25">
      <c r="A21" s="29" t="s">
        <v>30</v>
      </c>
      <c r="B21" s="29"/>
      <c r="C21" s="29"/>
      <c r="D21" s="29"/>
      <c r="E21" s="29"/>
      <c r="F21" s="29"/>
      <c r="G21" s="31" t="s">
        <v>31</v>
      </c>
      <c r="H21" s="31"/>
      <c r="I21" s="31"/>
      <c r="J21" s="31"/>
      <c r="K21" s="31"/>
      <c r="L21" s="31"/>
    </row>
    <row r="22" spans="1:12" x14ac:dyDescent="0.25">
      <c r="A22" s="30" t="s">
        <v>32</v>
      </c>
      <c r="B22" s="30"/>
      <c r="C22" s="30"/>
      <c r="D22" s="30"/>
      <c r="E22" s="30"/>
      <c r="F22" s="30"/>
      <c r="G22" s="21" t="s">
        <v>33</v>
      </c>
      <c r="H22" s="21" t="s">
        <v>34</v>
      </c>
      <c r="I22" s="19"/>
      <c r="J22" s="19"/>
      <c r="K22" s="19"/>
      <c r="L22" s="19"/>
    </row>
    <row r="23" spans="1:12" x14ac:dyDescent="0.25">
      <c r="A23" s="30"/>
      <c r="B23" s="30"/>
      <c r="C23" s="30"/>
      <c r="D23" s="30"/>
      <c r="E23" s="30"/>
      <c r="F23" s="30"/>
      <c r="G23" s="1" t="s">
        <v>35</v>
      </c>
      <c r="H23" s="2">
        <f ca="1">COUNTIF('Ausleihen &amp; Rückgaben'!$I$8:$I$207,"Ausgeliehen")</f>
        <v>5</v>
      </c>
      <c r="I23" s="19"/>
      <c r="J23" s="19"/>
      <c r="K23" s="19"/>
      <c r="L23" s="19"/>
    </row>
    <row r="24" spans="1:12" x14ac:dyDescent="0.25">
      <c r="A24" s="30"/>
      <c r="B24" s="30"/>
      <c r="C24" s="30"/>
      <c r="D24" s="30"/>
      <c r="E24" s="30"/>
      <c r="F24" s="30"/>
      <c r="G24" s="1" t="s">
        <v>36</v>
      </c>
      <c r="H24" s="2">
        <f ca="1">COUNTIF('Ausleihen &amp; Rückgaben'!$I$8:$I$207,"Überfällig")</f>
        <v>2</v>
      </c>
      <c r="I24" s="19"/>
      <c r="J24" s="19"/>
      <c r="K24" s="19"/>
      <c r="L24" s="19"/>
    </row>
    <row r="25" spans="1:12" x14ac:dyDescent="0.25">
      <c r="A25" s="30"/>
      <c r="B25" s="30"/>
      <c r="C25" s="30"/>
      <c r="D25" s="30"/>
      <c r="E25" s="30"/>
      <c r="F25" s="30"/>
      <c r="G25" s="1" t="s">
        <v>37</v>
      </c>
      <c r="H25" s="2">
        <f ca="1">COUNTIF('Ausleihen &amp; Rückgaben'!$I$8:$I$207,"Zurückgegeben")</f>
        <v>3</v>
      </c>
      <c r="I25" s="19"/>
      <c r="J25" s="19"/>
      <c r="K25" s="19"/>
      <c r="L25" s="19"/>
    </row>
    <row r="26" spans="1:12" x14ac:dyDescent="0.25">
      <c r="A26" s="30"/>
      <c r="B26" s="30"/>
      <c r="C26" s="30"/>
      <c r="D26" s="30"/>
      <c r="E26" s="30"/>
      <c r="F26" s="30"/>
      <c r="G26" s="19"/>
      <c r="H26" s="19"/>
      <c r="I26" s="19"/>
      <c r="J26" s="19"/>
      <c r="K26" s="19"/>
      <c r="L26" s="19"/>
    </row>
    <row r="27" spans="1:12" x14ac:dyDescent="0.25">
      <c r="A27" s="30"/>
      <c r="B27" s="30"/>
      <c r="C27" s="30"/>
      <c r="D27" s="30"/>
      <c r="E27" s="30"/>
      <c r="F27" s="30"/>
      <c r="G27" s="19"/>
      <c r="H27" s="19"/>
      <c r="I27" s="19"/>
      <c r="J27" s="19"/>
      <c r="K27" s="19"/>
      <c r="L27" s="19"/>
    </row>
    <row r="28" spans="1:12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20">
    <mergeCell ref="A9:D9"/>
    <mergeCell ref="E9:H9"/>
    <mergeCell ref="E16:H16"/>
    <mergeCell ref="A21:F21"/>
    <mergeCell ref="A22:F27"/>
    <mergeCell ref="G21:L21"/>
    <mergeCell ref="A1:L2"/>
    <mergeCell ref="A3:L3"/>
    <mergeCell ref="A5:B7"/>
    <mergeCell ref="C5:D7"/>
    <mergeCell ref="E5:F7"/>
    <mergeCell ref="G5:H7"/>
    <mergeCell ref="I5:J7"/>
    <mergeCell ref="K5:L7"/>
    <mergeCell ref="A4:B4"/>
    <mergeCell ref="C4:D4"/>
    <mergeCell ref="E4:F4"/>
    <mergeCell ref="G4:H4"/>
    <mergeCell ref="I4:J4"/>
    <mergeCell ref="K4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7"/>
  <sheetViews>
    <sheetView workbookViewId="0"/>
  </sheetViews>
  <sheetFormatPr baseColWidth="10" defaultColWidth="9" defaultRowHeight="15" x14ac:dyDescent="0.25"/>
  <cols>
    <col min="1" max="1" width="16" customWidth="1"/>
    <col min="2" max="2" width="24" customWidth="1"/>
    <col min="3" max="3" width="18" customWidth="1"/>
    <col min="4" max="4" width="24" customWidth="1"/>
    <col min="5" max="5" width="19" customWidth="1"/>
    <col min="6" max="6" width="16" customWidth="1"/>
    <col min="7" max="7" width="18" customWidth="1"/>
    <col min="8" max="8" width="12" customWidth="1"/>
    <col min="9" max="9" width="13" customWidth="1"/>
    <col min="10" max="11" width="11" customWidth="1"/>
    <col min="12" max="12" width="16" customWidth="1"/>
    <col min="13" max="13" width="14" customWidth="1"/>
    <col min="14" max="14" width="12" customWidth="1"/>
    <col min="15" max="15" width="15" customWidth="1"/>
    <col min="16" max="16" width="23" customWidth="1"/>
    <col min="17" max="17" width="15" customWidth="1"/>
    <col min="18" max="18" width="16" customWidth="1"/>
    <col min="19" max="20" width="14" customWidth="1"/>
    <col min="21" max="21" width="16" customWidth="1"/>
    <col min="22" max="22" width="30" customWidth="1"/>
  </cols>
  <sheetData>
    <row r="1" spans="1:22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x14ac:dyDescent="0.25">
      <c r="A3" s="33" t="s">
        <v>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x14ac:dyDescent="0.25">
      <c r="A5" s="34" t="s">
        <v>39</v>
      </c>
      <c r="B5" s="34"/>
      <c r="C5" s="34">
        <f>COUNTIF($L$8:$L$107,"Aktiv")</f>
        <v>13</v>
      </c>
      <c r="D5" s="34"/>
      <c r="E5" s="34" t="s">
        <v>40</v>
      </c>
      <c r="F5" s="34"/>
      <c r="G5" s="34">
        <f ca="1">SUMPRODUCT(--($A$8:$A$107&lt;&gt;""),--($K$8:$K$107&lt;$I$8:$I$107))</f>
        <v>1</v>
      </c>
      <c r="H5" s="34"/>
      <c r="I5" s="34" t="s">
        <v>6</v>
      </c>
      <c r="J5" s="34"/>
      <c r="K5" s="34">
        <f ca="1">COUNTIF($U$8:$U$107,"Überfällig")</f>
        <v>3</v>
      </c>
      <c r="L5" s="34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36" customHeight="1" x14ac:dyDescent="0.25">
      <c r="A7" s="3" t="s">
        <v>41</v>
      </c>
      <c r="B7" s="3" t="s">
        <v>42</v>
      </c>
      <c r="C7" s="3" t="s">
        <v>10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3</v>
      </c>
      <c r="I7" s="3" t="s">
        <v>47</v>
      </c>
      <c r="J7" s="3" t="s">
        <v>5</v>
      </c>
      <c r="K7" s="3" t="s">
        <v>4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  <c r="V7" s="3" t="s">
        <v>58</v>
      </c>
    </row>
    <row r="8" spans="1:22" ht="20.100000000000001" customHeight="1" x14ac:dyDescent="0.25">
      <c r="A8" s="4" t="s">
        <v>59</v>
      </c>
      <c r="B8" s="13" t="s">
        <v>60</v>
      </c>
      <c r="C8" s="13" t="s">
        <v>16</v>
      </c>
      <c r="D8" s="13" t="s">
        <v>61</v>
      </c>
      <c r="E8" s="13" t="s">
        <v>62</v>
      </c>
      <c r="F8" s="13" t="s">
        <v>63</v>
      </c>
      <c r="G8" s="13" t="s">
        <v>64</v>
      </c>
      <c r="H8" s="5">
        <v>4</v>
      </c>
      <c r="I8" s="5">
        <v>1</v>
      </c>
      <c r="J8" s="6">
        <f ca="1">IF($A8="","",SUMIFS('Ausleihen &amp; Rückgaben'!$D$8:$D$207,'Ausleihen &amp; Rückgaben'!$B$8:$B$207,$A8,'Ausleihen &amp; Rückgaben'!$I$8:$I$207,"Ausgeliehen")+SUMIFS('Ausleihen &amp; Rückgaben'!$D$8:$D$207,'Ausleihen &amp; Rückgaben'!$B$8:$B$207,$A8,'Ausleihen &amp; Rückgaben'!$I$8:$I$207,"Überfällig"))</f>
        <v>1</v>
      </c>
      <c r="K8" s="6">
        <f t="shared" ref="K8:K39" ca="1" si="0">IF($A8="","",IF($L8&lt;&gt;"Aktiv",0,$H8-$J8))</f>
        <v>3</v>
      </c>
      <c r="L8" s="7" t="s">
        <v>27</v>
      </c>
      <c r="M8" s="7" t="s">
        <v>65</v>
      </c>
      <c r="N8" s="8">
        <v>45366</v>
      </c>
      <c r="O8" s="9">
        <v>159</v>
      </c>
      <c r="P8" s="9">
        <v>179</v>
      </c>
      <c r="Q8" s="10">
        <f t="shared" ref="Q8:Q39" si="1">IF($A8="","",$H8*$P8)</f>
        <v>716</v>
      </c>
      <c r="R8" s="5">
        <v>12</v>
      </c>
      <c r="S8" s="8">
        <v>45889</v>
      </c>
      <c r="T8" s="11">
        <f t="shared" ref="T8:T39" si="2">IF(OR($A8="",$R8="",$S8=""),"",EDATE($S8,$R8))</f>
        <v>46254</v>
      </c>
      <c r="U8" s="12" t="str">
        <f t="shared" ref="U8:U39" ca="1" si="3">IF($A8="","",IF($T8="","Keine Prüffrist",IF($T8&lt;TODAY(),"Überfällig",IF($T8&lt;=TODAY()+30,"In 30 Tagen","Aktuell"))))</f>
        <v>Aktuell</v>
      </c>
      <c r="V8" s="14" t="s">
        <v>66</v>
      </c>
    </row>
    <row r="9" spans="1:22" ht="20.100000000000001" customHeight="1" x14ac:dyDescent="0.25">
      <c r="A9" s="4" t="s">
        <v>67</v>
      </c>
      <c r="B9" s="13" t="s">
        <v>68</v>
      </c>
      <c r="C9" s="13" t="s">
        <v>16</v>
      </c>
      <c r="D9" s="13" t="s">
        <v>69</v>
      </c>
      <c r="E9" s="13" t="s">
        <v>70</v>
      </c>
      <c r="F9" s="13" t="s">
        <v>71</v>
      </c>
      <c r="G9" s="13" t="s">
        <v>72</v>
      </c>
      <c r="H9" s="5">
        <v>2</v>
      </c>
      <c r="I9" s="5">
        <v>1</v>
      </c>
      <c r="J9" s="6">
        <f ca="1">IF($A9="","",SUMIFS('Ausleihen &amp; Rückgaben'!$D$8:$D$207,'Ausleihen &amp; Rückgaben'!$B$8:$B$207,$A9,'Ausleihen &amp; Rückgaben'!$I$8:$I$207,"Ausgeliehen")+SUMIFS('Ausleihen &amp; Rückgaben'!$D$8:$D$207,'Ausleihen &amp; Rückgaben'!$B$8:$B$207,$A9,'Ausleihen &amp; Rückgaben'!$I$8:$I$207,"Überfällig"))</f>
        <v>0</v>
      </c>
      <c r="K9" s="6">
        <f t="shared" ca="1" si="0"/>
        <v>2</v>
      </c>
      <c r="L9" s="7" t="s">
        <v>27</v>
      </c>
      <c r="M9" s="7" t="s">
        <v>73</v>
      </c>
      <c r="N9" s="8">
        <v>45085</v>
      </c>
      <c r="O9" s="9">
        <v>189</v>
      </c>
      <c r="P9" s="9">
        <v>215</v>
      </c>
      <c r="Q9" s="10">
        <f t="shared" si="1"/>
        <v>430</v>
      </c>
      <c r="R9" s="5">
        <v>12</v>
      </c>
      <c r="S9" s="8">
        <v>45828</v>
      </c>
      <c r="T9" s="11">
        <f t="shared" si="2"/>
        <v>46193</v>
      </c>
      <c r="U9" s="12" t="str">
        <f t="shared" ca="1" si="3"/>
        <v>Überfällig</v>
      </c>
      <c r="V9" s="14" t="s">
        <v>74</v>
      </c>
    </row>
    <row r="10" spans="1:22" ht="20.100000000000001" customHeight="1" x14ac:dyDescent="0.25">
      <c r="A10" s="4" t="s">
        <v>75</v>
      </c>
      <c r="B10" s="13" t="s">
        <v>76</v>
      </c>
      <c r="C10" s="13" t="s">
        <v>18</v>
      </c>
      <c r="D10" s="13" t="s">
        <v>77</v>
      </c>
      <c r="E10" s="13" t="s">
        <v>78</v>
      </c>
      <c r="F10" s="13" t="s">
        <v>63</v>
      </c>
      <c r="G10" s="13" t="s">
        <v>79</v>
      </c>
      <c r="H10" s="5">
        <v>3</v>
      </c>
      <c r="I10" s="5">
        <v>1</v>
      </c>
      <c r="J10" s="6">
        <f ca="1">IF($A10="","",SUMIFS('Ausleihen &amp; Rückgaben'!$D$8:$D$207,'Ausleihen &amp; Rückgaben'!$B$8:$B$207,$A10,'Ausleihen &amp; Rückgaben'!$I$8:$I$207,"Ausgeliehen")+SUMIFS('Ausleihen &amp; Rückgaben'!$D$8:$D$207,'Ausleihen &amp; Rückgaben'!$B$8:$B$207,$A10,'Ausleihen &amp; Rückgaben'!$I$8:$I$207,"Überfällig"))</f>
        <v>1</v>
      </c>
      <c r="K10" s="6">
        <f t="shared" ca="1" si="0"/>
        <v>2</v>
      </c>
      <c r="L10" s="7" t="s">
        <v>27</v>
      </c>
      <c r="M10" s="7" t="s">
        <v>80</v>
      </c>
      <c r="N10" s="8">
        <v>45679</v>
      </c>
      <c r="O10" s="9">
        <v>214</v>
      </c>
      <c r="P10" s="9">
        <v>229</v>
      </c>
      <c r="Q10" s="10">
        <f t="shared" si="1"/>
        <v>687</v>
      </c>
      <c r="R10" s="5">
        <v>6</v>
      </c>
      <c r="S10" s="8">
        <v>46054</v>
      </c>
      <c r="T10" s="11">
        <f t="shared" si="2"/>
        <v>46235</v>
      </c>
      <c r="U10" s="12" t="str">
        <f t="shared" ca="1" si="3"/>
        <v>In 30 Tagen</v>
      </c>
      <c r="V10" s="14" t="s">
        <v>81</v>
      </c>
    </row>
    <row r="11" spans="1:22" ht="20.100000000000001" customHeight="1" x14ac:dyDescent="0.25">
      <c r="A11" s="4" t="s">
        <v>82</v>
      </c>
      <c r="B11" s="13" t="s">
        <v>83</v>
      </c>
      <c r="C11" s="13" t="s">
        <v>18</v>
      </c>
      <c r="D11" s="13" t="s">
        <v>84</v>
      </c>
      <c r="E11" s="13" t="s">
        <v>85</v>
      </c>
      <c r="F11" s="13" t="s">
        <v>86</v>
      </c>
      <c r="G11" s="13" t="s">
        <v>64</v>
      </c>
      <c r="H11" s="5">
        <v>2</v>
      </c>
      <c r="I11" s="5">
        <v>1</v>
      </c>
      <c r="J11" s="6">
        <f>IF($A11="","",SUMIFS('Ausleihen &amp; Rückgaben'!$D$8:$D$207,'Ausleihen &amp; Rückgaben'!$B$8:$B$207,$A11,'Ausleihen &amp; Rückgaben'!$I$8:$I$207,"Ausgeliehen")+SUMIFS('Ausleihen &amp; Rückgaben'!$D$8:$D$207,'Ausleihen &amp; Rückgaben'!$B$8:$B$207,$A11,'Ausleihen &amp; Rückgaben'!$I$8:$I$207,"Überfällig"))</f>
        <v>0</v>
      </c>
      <c r="K11" s="6">
        <f t="shared" si="0"/>
        <v>2</v>
      </c>
      <c r="L11" s="7" t="s">
        <v>27</v>
      </c>
      <c r="M11" s="7" t="s">
        <v>65</v>
      </c>
      <c r="N11" s="8">
        <v>45545</v>
      </c>
      <c r="O11" s="9">
        <v>92</v>
      </c>
      <c r="P11" s="9">
        <v>105</v>
      </c>
      <c r="Q11" s="10">
        <f t="shared" si="1"/>
        <v>210</v>
      </c>
      <c r="R11" s="5">
        <v>12</v>
      </c>
      <c r="S11" s="8">
        <v>46037</v>
      </c>
      <c r="T11" s="11">
        <f t="shared" si="2"/>
        <v>46402</v>
      </c>
      <c r="U11" s="12" t="str">
        <f t="shared" ca="1" si="3"/>
        <v>Aktuell</v>
      </c>
      <c r="V11" s="14" t="s">
        <v>87</v>
      </c>
    </row>
    <row r="12" spans="1:22" ht="20.100000000000001" customHeight="1" x14ac:dyDescent="0.25">
      <c r="A12" s="4" t="s">
        <v>88</v>
      </c>
      <c r="B12" s="13" t="s">
        <v>89</v>
      </c>
      <c r="C12" s="13" t="s">
        <v>14</v>
      </c>
      <c r="D12" s="13" t="s">
        <v>90</v>
      </c>
      <c r="E12" s="13" t="s">
        <v>91</v>
      </c>
      <c r="F12" s="13" t="s">
        <v>63</v>
      </c>
      <c r="G12" s="13" t="s">
        <v>64</v>
      </c>
      <c r="H12" s="5">
        <v>6</v>
      </c>
      <c r="I12" s="5">
        <v>2</v>
      </c>
      <c r="J12" s="6">
        <f ca="1">IF($A12="","",SUMIFS('Ausleihen &amp; Rückgaben'!$D$8:$D$207,'Ausleihen &amp; Rückgaben'!$B$8:$B$207,$A12,'Ausleihen &amp; Rückgaben'!$I$8:$I$207,"Ausgeliehen")+SUMIFS('Ausleihen &amp; Rückgaben'!$D$8:$D$207,'Ausleihen &amp; Rückgaben'!$B$8:$B$207,$A12,'Ausleihen &amp; Rückgaben'!$I$8:$I$207,"Überfällig"))</f>
        <v>2</v>
      </c>
      <c r="K12" s="6">
        <f t="shared" ca="1" si="0"/>
        <v>4</v>
      </c>
      <c r="L12" s="7" t="s">
        <v>27</v>
      </c>
      <c r="M12" s="7" t="s">
        <v>65</v>
      </c>
      <c r="N12" s="8">
        <v>45327</v>
      </c>
      <c r="O12" s="9">
        <v>349</v>
      </c>
      <c r="P12" s="9">
        <v>379</v>
      </c>
      <c r="Q12" s="10">
        <f t="shared" si="1"/>
        <v>2274</v>
      </c>
      <c r="R12" s="5"/>
      <c r="S12" s="8"/>
      <c r="T12" s="11" t="str">
        <f t="shared" si="2"/>
        <v/>
      </c>
      <c r="U12" s="12" t="str">
        <f t="shared" ca="1" si="3"/>
        <v>Keine Prüffrist</v>
      </c>
      <c r="V12" s="14" t="s">
        <v>92</v>
      </c>
    </row>
    <row r="13" spans="1:22" ht="20.100000000000001" customHeight="1" x14ac:dyDescent="0.25">
      <c r="A13" s="4" t="s">
        <v>93</v>
      </c>
      <c r="B13" s="13" t="s">
        <v>94</v>
      </c>
      <c r="C13" s="13" t="s">
        <v>26</v>
      </c>
      <c r="D13" s="13" t="s">
        <v>95</v>
      </c>
      <c r="E13" s="13" t="s">
        <v>96</v>
      </c>
      <c r="F13" s="13" t="s">
        <v>97</v>
      </c>
      <c r="G13" s="13" t="s">
        <v>98</v>
      </c>
      <c r="H13" s="5">
        <v>8</v>
      </c>
      <c r="I13" s="5">
        <v>2</v>
      </c>
      <c r="J13" s="6">
        <f ca="1">IF($A13="","",SUMIFS('Ausleihen &amp; Rückgaben'!$D$8:$D$207,'Ausleihen &amp; Rückgaben'!$B$8:$B$207,$A13,'Ausleihen &amp; Rückgaben'!$I$8:$I$207,"Ausgeliehen")+SUMIFS('Ausleihen &amp; Rückgaben'!$D$8:$D$207,'Ausleihen &amp; Rückgaben'!$B$8:$B$207,$A13,'Ausleihen &amp; Rückgaben'!$I$8:$I$207,"Überfällig"))</f>
        <v>0</v>
      </c>
      <c r="K13" s="6">
        <f t="shared" ca="1" si="0"/>
        <v>8</v>
      </c>
      <c r="L13" s="7" t="s">
        <v>27</v>
      </c>
      <c r="M13" s="7" t="s">
        <v>65</v>
      </c>
      <c r="N13" s="8">
        <v>45248</v>
      </c>
      <c r="O13" s="9">
        <v>54</v>
      </c>
      <c r="P13" s="9">
        <v>61</v>
      </c>
      <c r="Q13" s="10">
        <f t="shared" si="1"/>
        <v>488</v>
      </c>
      <c r="R13" s="5">
        <v>12</v>
      </c>
      <c r="S13" s="8">
        <v>46032</v>
      </c>
      <c r="T13" s="11">
        <f t="shared" si="2"/>
        <v>46397</v>
      </c>
      <c r="U13" s="12" t="str">
        <f t="shared" ca="1" si="3"/>
        <v>Aktuell</v>
      </c>
      <c r="V13" s="14" t="s">
        <v>99</v>
      </c>
    </row>
    <row r="14" spans="1:22" ht="20.100000000000001" customHeight="1" x14ac:dyDescent="0.25">
      <c r="A14" s="4" t="s">
        <v>100</v>
      </c>
      <c r="B14" s="13" t="s">
        <v>101</v>
      </c>
      <c r="C14" s="13" t="s">
        <v>20</v>
      </c>
      <c r="D14" s="13" t="s">
        <v>102</v>
      </c>
      <c r="E14" s="13" t="s">
        <v>103</v>
      </c>
      <c r="F14" s="13" t="s">
        <v>104</v>
      </c>
      <c r="G14" s="13" t="s">
        <v>105</v>
      </c>
      <c r="H14" s="5">
        <v>3</v>
      </c>
      <c r="I14" s="5">
        <v>1</v>
      </c>
      <c r="J14" s="6">
        <f>IF($A14="","",SUMIFS('Ausleihen &amp; Rückgaben'!$D$8:$D$207,'Ausleihen &amp; Rückgaben'!$B$8:$B$207,$A14,'Ausleihen &amp; Rückgaben'!$I$8:$I$207,"Ausgeliehen")+SUMIFS('Ausleihen &amp; Rückgaben'!$D$8:$D$207,'Ausleihen &amp; Rückgaben'!$B$8:$B$207,$A14,'Ausleihen &amp; Rückgaben'!$I$8:$I$207,"Überfällig"))</f>
        <v>0</v>
      </c>
      <c r="K14" s="6">
        <f t="shared" si="0"/>
        <v>3</v>
      </c>
      <c r="L14" s="7" t="s">
        <v>27</v>
      </c>
      <c r="M14" s="7" t="s">
        <v>73</v>
      </c>
      <c r="N14" s="8">
        <v>44695</v>
      </c>
      <c r="O14" s="9">
        <v>168</v>
      </c>
      <c r="P14" s="9">
        <v>195</v>
      </c>
      <c r="Q14" s="10">
        <f t="shared" si="1"/>
        <v>585</v>
      </c>
      <c r="R14" s="5">
        <v>12</v>
      </c>
      <c r="S14" s="8">
        <v>45843</v>
      </c>
      <c r="T14" s="11">
        <f t="shared" si="2"/>
        <v>46208</v>
      </c>
      <c r="U14" s="12" t="str">
        <f t="shared" ca="1" si="3"/>
        <v>Überfällig</v>
      </c>
      <c r="V14" s="14" t="s">
        <v>106</v>
      </c>
    </row>
    <row r="15" spans="1:22" ht="20.100000000000001" customHeight="1" x14ac:dyDescent="0.25">
      <c r="A15" s="4" t="s">
        <v>107</v>
      </c>
      <c r="B15" s="13" t="s">
        <v>108</v>
      </c>
      <c r="C15" s="13" t="s">
        <v>23</v>
      </c>
      <c r="D15" s="13" t="s">
        <v>109</v>
      </c>
      <c r="E15" s="13" t="s">
        <v>110</v>
      </c>
      <c r="F15" s="13" t="s">
        <v>71</v>
      </c>
      <c r="G15" s="13" t="s">
        <v>72</v>
      </c>
      <c r="H15" s="5">
        <v>2</v>
      </c>
      <c r="I15" s="5">
        <v>1</v>
      </c>
      <c r="J15" s="6">
        <f>IF($A15="","",SUMIFS('Ausleihen &amp; Rückgaben'!$D$8:$D$207,'Ausleihen &amp; Rückgaben'!$B$8:$B$207,$A15,'Ausleihen &amp; Rückgaben'!$I$8:$I$207,"Ausgeliehen")+SUMIFS('Ausleihen &amp; Rückgaben'!$D$8:$D$207,'Ausleihen &amp; Rückgaben'!$B$8:$B$207,$A15,'Ausleihen &amp; Rückgaben'!$I$8:$I$207,"Überfällig"))</f>
        <v>0</v>
      </c>
      <c r="K15" s="6">
        <f t="shared" si="0"/>
        <v>0</v>
      </c>
      <c r="L15" s="7" t="s">
        <v>28</v>
      </c>
      <c r="M15" s="7" t="s">
        <v>111</v>
      </c>
      <c r="N15" s="8">
        <v>45168</v>
      </c>
      <c r="O15" s="9">
        <v>329</v>
      </c>
      <c r="P15" s="9">
        <v>369</v>
      </c>
      <c r="Q15" s="10">
        <f t="shared" si="1"/>
        <v>738</v>
      </c>
      <c r="R15" s="5">
        <v>12</v>
      </c>
      <c r="S15" s="8">
        <v>46003</v>
      </c>
      <c r="T15" s="11">
        <f t="shared" si="2"/>
        <v>46368</v>
      </c>
      <c r="U15" s="12" t="str">
        <f t="shared" ca="1" si="3"/>
        <v>Aktuell</v>
      </c>
      <c r="V15" s="14" t="s">
        <v>112</v>
      </c>
    </row>
    <row r="16" spans="1:22" ht="20.100000000000001" customHeight="1" x14ac:dyDescent="0.25">
      <c r="A16" s="4" t="s">
        <v>113</v>
      </c>
      <c r="B16" s="13" t="s">
        <v>114</v>
      </c>
      <c r="C16" s="13" t="s">
        <v>18</v>
      </c>
      <c r="D16" s="13" t="s">
        <v>115</v>
      </c>
      <c r="E16" s="13" t="s">
        <v>116</v>
      </c>
      <c r="F16" s="13" t="s">
        <v>86</v>
      </c>
      <c r="G16" s="13" t="s">
        <v>117</v>
      </c>
      <c r="H16" s="5">
        <v>2</v>
      </c>
      <c r="I16" s="5">
        <v>1</v>
      </c>
      <c r="J16" s="6">
        <f ca="1">IF($A16="","",SUMIFS('Ausleihen &amp; Rückgaben'!$D$8:$D$207,'Ausleihen &amp; Rückgaben'!$B$8:$B$207,$A16,'Ausleihen &amp; Rückgaben'!$I$8:$I$207,"Ausgeliehen")+SUMIFS('Ausleihen &amp; Rückgaben'!$D$8:$D$207,'Ausleihen &amp; Rückgaben'!$B$8:$B$207,$A16,'Ausleihen &amp; Rückgaben'!$I$8:$I$207,"Überfällig"))</f>
        <v>0</v>
      </c>
      <c r="K16" s="6">
        <f t="shared" ca="1" si="0"/>
        <v>2</v>
      </c>
      <c r="L16" s="7" t="s">
        <v>27</v>
      </c>
      <c r="M16" s="7" t="s">
        <v>80</v>
      </c>
      <c r="N16" s="8">
        <v>45751</v>
      </c>
      <c r="O16" s="9">
        <v>169</v>
      </c>
      <c r="P16" s="9">
        <v>185</v>
      </c>
      <c r="Q16" s="10">
        <f t="shared" si="1"/>
        <v>370</v>
      </c>
      <c r="R16" s="5">
        <v>12</v>
      </c>
      <c r="S16" s="8">
        <v>46116</v>
      </c>
      <c r="T16" s="11">
        <f t="shared" si="2"/>
        <v>46481</v>
      </c>
      <c r="U16" s="12" t="str">
        <f t="shared" ca="1" si="3"/>
        <v>Aktuell</v>
      </c>
      <c r="V16" s="14" t="s">
        <v>118</v>
      </c>
    </row>
    <row r="17" spans="1:22" ht="20.100000000000001" customHeight="1" x14ac:dyDescent="0.25">
      <c r="A17" s="4" t="s">
        <v>119</v>
      </c>
      <c r="B17" s="13" t="s">
        <v>120</v>
      </c>
      <c r="C17" s="13" t="s">
        <v>14</v>
      </c>
      <c r="D17" s="13" t="s">
        <v>121</v>
      </c>
      <c r="E17" s="13" t="s">
        <v>122</v>
      </c>
      <c r="F17" s="13" t="s">
        <v>63</v>
      </c>
      <c r="G17" s="13" t="s">
        <v>105</v>
      </c>
      <c r="H17" s="5">
        <v>5</v>
      </c>
      <c r="I17" s="5">
        <v>2</v>
      </c>
      <c r="J17" s="6">
        <f ca="1">IF($A17="","",SUMIFS('Ausleihen &amp; Rückgaben'!$D$8:$D$207,'Ausleihen &amp; Rückgaben'!$B$8:$B$207,$A17,'Ausleihen &amp; Rückgaben'!$I$8:$I$207,"Ausgeliehen")+SUMIFS('Ausleihen &amp; Rückgaben'!$D$8:$D$207,'Ausleihen &amp; Rückgaben'!$B$8:$B$207,$A17,'Ausleihen &amp; Rückgaben'!$I$8:$I$207,"Überfällig"))</f>
        <v>1</v>
      </c>
      <c r="K17" s="6">
        <f t="shared" ca="1" si="0"/>
        <v>4</v>
      </c>
      <c r="L17" s="7" t="s">
        <v>27</v>
      </c>
      <c r="M17" s="7" t="s">
        <v>65</v>
      </c>
      <c r="N17" s="8">
        <v>44846</v>
      </c>
      <c r="O17" s="9">
        <v>118</v>
      </c>
      <c r="P17" s="9">
        <v>132</v>
      </c>
      <c r="Q17" s="10">
        <f t="shared" si="1"/>
        <v>660</v>
      </c>
      <c r="R17" s="5"/>
      <c r="S17" s="8"/>
      <c r="T17" s="11" t="str">
        <f t="shared" si="2"/>
        <v/>
      </c>
      <c r="U17" s="12" t="str">
        <f t="shared" ca="1" si="3"/>
        <v>Keine Prüffrist</v>
      </c>
      <c r="V17" s="14" t="s">
        <v>123</v>
      </c>
    </row>
    <row r="18" spans="1:22" ht="20.100000000000001" customHeight="1" x14ac:dyDescent="0.25">
      <c r="A18" s="4" t="s">
        <v>124</v>
      </c>
      <c r="B18" s="13" t="s">
        <v>125</v>
      </c>
      <c r="C18" s="13" t="s">
        <v>16</v>
      </c>
      <c r="D18" s="13" t="s">
        <v>126</v>
      </c>
      <c r="E18" s="13" t="s">
        <v>127</v>
      </c>
      <c r="F18" s="13" t="s">
        <v>71</v>
      </c>
      <c r="G18" s="13" t="s">
        <v>72</v>
      </c>
      <c r="H18" s="5">
        <v>2</v>
      </c>
      <c r="I18" s="5">
        <v>1</v>
      </c>
      <c r="J18" s="6">
        <f ca="1">IF($A18="","",SUMIFS('Ausleihen &amp; Rückgaben'!$D$8:$D$207,'Ausleihen &amp; Rückgaben'!$B$8:$B$207,$A18,'Ausleihen &amp; Rückgaben'!$I$8:$I$207,"Ausgeliehen")+SUMIFS('Ausleihen &amp; Rückgaben'!$D$8:$D$207,'Ausleihen &amp; Rückgaben'!$B$8:$B$207,$A18,'Ausleihen &amp; Rückgaben'!$I$8:$I$207,"Überfällig"))</f>
        <v>1</v>
      </c>
      <c r="K18" s="6">
        <f t="shared" ca="1" si="0"/>
        <v>1</v>
      </c>
      <c r="L18" s="7" t="s">
        <v>27</v>
      </c>
      <c r="M18" s="7" t="s">
        <v>65</v>
      </c>
      <c r="N18" s="8">
        <v>45464</v>
      </c>
      <c r="O18" s="9">
        <v>112</v>
      </c>
      <c r="P18" s="9">
        <v>125</v>
      </c>
      <c r="Q18" s="10">
        <f t="shared" si="1"/>
        <v>250</v>
      </c>
      <c r="R18" s="5">
        <v>12</v>
      </c>
      <c r="S18" s="8">
        <v>45931</v>
      </c>
      <c r="T18" s="11">
        <f t="shared" si="2"/>
        <v>46296</v>
      </c>
      <c r="U18" s="12" t="str">
        <f t="shared" ca="1" si="3"/>
        <v>Aktuell</v>
      </c>
      <c r="V18" s="14" t="s">
        <v>128</v>
      </c>
    </row>
    <row r="19" spans="1:22" ht="20.100000000000001" customHeight="1" x14ac:dyDescent="0.25">
      <c r="A19" s="4" t="s">
        <v>129</v>
      </c>
      <c r="B19" s="13" t="s">
        <v>130</v>
      </c>
      <c r="C19" s="13" t="s">
        <v>14</v>
      </c>
      <c r="D19" s="13" t="s">
        <v>131</v>
      </c>
      <c r="E19" s="13" t="s">
        <v>132</v>
      </c>
      <c r="F19" s="13" t="s">
        <v>63</v>
      </c>
      <c r="G19" s="13" t="s">
        <v>133</v>
      </c>
      <c r="H19" s="5">
        <v>3</v>
      </c>
      <c r="I19" s="5">
        <v>1</v>
      </c>
      <c r="J19" s="6">
        <f>IF($A19="","",SUMIFS('Ausleihen &amp; Rückgaben'!$D$8:$D$207,'Ausleihen &amp; Rückgaben'!$B$8:$B$207,$A19,'Ausleihen &amp; Rückgaben'!$I$8:$I$207,"Ausgeliehen")+SUMIFS('Ausleihen &amp; Rückgaben'!$D$8:$D$207,'Ausleihen &amp; Rückgaben'!$B$8:$B$207,$A19,'Ausleihen &amp; Rückgaben'!$I$8:$I$207,"Überfällig"))</f>
        <v>0</v>
      </c>
      <c r="K19" s="6">
        <f t="shared" si="0"/>
        <v>3</v>
      </c>
      <c r="L19" s="7" t="s">
        <v>27</v>
      </c>
      <c r="M19" s="7" t="s">
        <v>80</v>
      </c>
      <c r="N19" s="8">
        <v>45705</v>
      </c>
      <c r="O19" s="9">
        <v>196</v>
      </c>
      <c r="P19" s="9">
        <v>209</v>
      </c>
      <c r="Q19" s="10">
        <f t="shared" si="1"/>
        <v>627</v>
      </c>
      <c r="R19" s="5"/>
      <c r="S19" s="8"/>
      <c r="T19" s="11" t="str">
        <f t="shared" si="2"/>
        <v/>
      </c>
      <c r="U19" s="12" t="str">
        <f t="shared" ca="1" si="3"/>
        <v>Keine Prüffrist</v>
      </c>
      <c r="V19" s="14" t="s">
        <v>134</v>
      </c>
    </row>
    <row r="20" spans="1:22" ht="20.100000000000001" customHeight="1" x14ac:dyDescent="0.25">
      <c r="A20" s="4" t="s">
        <v>135</v>
      </c>
      <c r="B20" s="13" t="s">
        <v>136</v>
      </c>
      <c r="C20" s="13" t="s">
        <v>25</v>
      </c>
      <c r="D20" s="13" t="s">
        <v>137</v>
      </c>
      <c r="E20" s="13" t="s">
        <v>138</v>
      </c>
      <c r="F20" s="13" t="s">
        <v>63</v>
      </c>
      <c r="G20" s="13" t="s">
        <v>139</v>
      </c>
      <c r="H20" s="5">
        <v>12</v>
      </c>
      <c r="I20" s="5">
        <v>4</v>
      </c>
      <c r="J20" s="6">
        <f ca="1">IF($A20="","",SUMIFS('Ausleihen &amp; Rückgaben'!$D$8:$D$207,'Ausleihen &amp; Rückgaben'!$B$8:$B$207,$A20,'Ausleihen &amp; Rückgaben'!$I$8:$I$207,"Ausgeliehen")+SUMIFS('Ausleihen &amp; Rückgaben'!$D$8:$D$207,'Ausleihen &amp; Rückgaben'!$B$8:$B$207,$A20,'Ausleihen &amp; Rückgaben'!$I$8:$I$207,"Überfällig"))</f>
        <v>3</v>
      </c>
      <c r="K20" s="6">
        <f t="shared" ca="1" si="0"/>
        <v>9</v>
      </c>
      <c r="L20" s="7" t="s">
        <v>27</v>
      </c>
      <c r="M20" s="7" t="s">
        <v>65</v>
      </c>
      <c r="N20" s="8">
        <v>45717</v>
      </c>
      <c r="O20" s="9">
        <v>29</v>
      </c>
      <c r="P20" s="9">
        <v>34</v>
      </c>
      <c r="Q20" s="10">
        <f t="shared" si="1"/>
        <v>408</v>
      </c>
      <c r="R20" s="5">
        <v>12</v>
      </c>
      <c r="S20" s="8">
        <v>46082</v>
      </c>
      <c r="T20" s="11">
        <f t="shared" si="2"/>
        <v>46447</v>
      </c>
      <c r="U20" s="12" t="str">
        <f t="shared" ca="1" si="3"/>
        <v>Aktuell</v>
      </c>
      <c r="V20" s="14" t="s">
        <v>140</v>
      </c>
    </row>
    <row r="21" spans="1:22" ht="20.100000000000001" customHeight="1" x14ac:dyDescent="0.25">
      <c r="A21" s="4" t="s">
        <v>141</v>
      </c>
      <c r="B21" s="13" t="s">
        <v>142</v>
      </c>
      <c r="C21" s="13" t="s">
        <v>26</v>
      </c>
      <c r="D21" s="13" t="s">
        <v>143</v>
      </c>
      <c r="E21" s="13" t="s">
        <v>144</v>
      </c>
      <c r="F21" s="13" t="s">
        <v>97</v>
      </c>
      <c r="G21" s="13" t="s">
        <v>98</v>
      </c>
      <c r="H21" s="5">
        <v>4</v>
      </c>
      <c r="I21" s="5">
        <v>1</v>
      </c>
      <c r="J21" s="6">
        <f ca="1">IF($A21="","",SUMIFS('Ausleihen &amp; Rückgaben'!$D$8:$D$207,'Ausleihen &amp; Rückgaben'!$B$8:$B$207,$A21,'Ausleihen &amp; Rückgaben'!$I$8:$I$207,"Ausgeliehen")+SUMIFS('Ausleihen &amp; Rückgaben'!$D$8:$D$207,'Ausleihen &amp; Rückgaben'!$B$8:$B$207,$A21,'Ausleihen &amp; Rückgaben'!$I$8:$I$207,"Überfällig"))</f>
        <v>1</v>
      </c>
      <c r="K21" s="6">
        <f t="shared" ca="1" si="0"/>
        <v>3</v>
      </c>
      <c r="L21" s="7" t="s">
        <v>27</v>
      </c>
      <c r="M21" s="7" t="s">
        <v>73</v>
      </c>
      <c r="N21" s="8">
        <v>45043</v>
      </c>
      <c r="O21" s="9">
        <v>126</v>
      </c>
      <c r="P21" s="9">
        <v>145</v>
      </c>
      <c r="Q21" s="10">
        <f t="shared" si="1"/>
        <v>580</v>
      </c>
      <c r="R21" s="5">
        <v>12</v>
      </c>
      <c r="S21" s="8">
        <v>45852</v>
      </c>
      <c r="T21" s="11">
        <f t="shared" si="2"/>
        <v>46217</v>
      </c>
      <c r="U21" s="12" t="str">
        <f t="shared" ca="1" si="3"/>
        <v>Überfällig</v>
      </c>
      <c r="V21" s="14" t="s">
        <v>145</v>
      </c>
    </row>
    <row r="22" spans="1:22" ht="20.100000000000001" customHeight="1" x14ac:dyDescent="0.25">
      <c r="A22" s="4" t="s">
        <v>146</v>
      </c>
      <c r="B22" s="13" t="s">
        <v>147</v>
      </c>
      <c r="C22" s="13" t="s">
        <v>22</v>
      </c>
      <c r="D22" s="13" t="s">
        <v>148</v>
      </c>
      <c r="E22" s="13" t="s">
        <v>149</v>
      </c>
      <c r="F22" s="13" t="s">
        <v>104</v>
      </c>
      <c r="G22" s="13" t="s">
        <v>105</v>
      </c>
      <c r="H22" s="5">
        <v>2</v>
      </c>
      <c r="I22" s="5">
        <v>0</v>
      </c>
      <c r="J22" s="6">
        <f>IF($A22="","",SUMIFS('Ausleihen &amp; Rückgaben'!$D$8:$D$207,'Ausleihen &amp; Rückgaben'!$B$8:$B$207,$A22,'Ausleihen &amp; Rückgaben'!$I$8:$I$207,"Ausgeliehen")+SUMIFS('Ausleihen &amp; Rückgaben'!$D$8:$D$207,'Ausleihen &amp; Rückgaben'!$B$8:$B$207,$A22,'Ausleihen &amp; Rückgaben'!$I$8:$I$207,"Überfällig"))</f>
        <v>0</v>
      </c>
      <c r="K22" s="6">
        <f t="shared" si="0"/>
        <v>0</v>
      </c>
      <c r="L22" s="7" t="s">
        <v>29</v>
      </c>
      <c r="M22" s="7" t="s">
        <v>111</v>
      </c>
      <c r="N22" s="8">
        <v>43717</v>
      </c>
      <c r="O22" s="9">
        <v>119</v>
      </c>
      <c r="P22" s="9">
        <v>149</v>
      </c>
      <c r="Q22" s="10">
        <f t="shared" si="1"/>
        <v>298</v>
      </c>
      <c r="R22" s="5"/>
      <c r="S22" s="8"/>
      <c r="T22" s="11" t="str">
        <f t="shared" si="2"/>
        <v/>
      </c>
      <c r="U22" s="12" t="str">
        <f t="shared" ca="1" si="3"/>
        <v>Keine Prüffrist</v>
      </c>
      <c r="V22" s="14" t="s">
        <v>150</v>
      </c>
    </row>
    <row r="23" spans="1:22" ht="20.100000000000001" customHeight="1" x14ac:dyDescent="0.25">
      <c r="A23" s="4"/>
      <c r="B23" s="13"/>
      <c r="C23" s="13"/>
      <c r="D23" s="13"/>
      <c r="E23" s="13"/>
      <c r="F23" s="13"/>
      <c r="G23" s="13"/>
      <c r="H23" s="5"/>
      <c r="I23" s="5"/>
      <c r="J23" s="6" t="str">
        <f>IF($A23="","",SUMIFS('Ausleihen &amp; Rückgaben'!$D$8:$D$207,'Ausleihen &amp; Rückgaben'!$B$8:$B$207,$A23,'Ausleihen &amp; Rückgaben'!$I$8:$I$207,"Ausgeliehen")+SUMIFS('Ausleihen &amp; Rückgaben'!$D$8:$D$207,'Ausleihen &amp; Rückgaben'!$B$8:$B$207,$A23,'Ausleihen &amp; Rückgaben'!$I$8:$I$207,"Überfällig"))</f>
        <v/>
      </c>
      <c r="K23" s="6" t="str">
        <f t="shared" si="0"/>
        <v/>
      </c>
      <c r="L23" s="7"/>
      <c r="M23" s="7"/>
      <c r="N23" s="8"/>
      <c r="O23" s="9"/>
      <c r="P23" s="9"/>
      <c r="Q23" s="10" t="str">
        <f t="shared" si="1"/>
        <v/>
      </c>
      <c r="R23" s="5"/>
      <c r="S23" s="8"/>
      <c r="T23" s="11" t="str">
        <f t="shared" si="2"/>
        <v/>
      </c>
      <c r="U23" s="12" t="str">
        <f t="shared" ca="1" si="3"/>
        <v/>
      </c>
      <c r="V23" s="14"/>
    </row>
    <row r="24" spans="1:22" ht="20.100000000000001" customHeight="1" x14ac:dyDescent="0.25">
      <c r="A24" s="4"/>
      <c r="B24" s="13"/>
      <c r="C24" s="13"/>
      <c r="D24" s="13"/>
      <c r="E24" s="13"/>
      <c r="F24" s="13"/>
      <c r="G24" s="13"/>
      <c r="H24" s="5"/>
      <c r="I24" s="5"/>
      <c r="J24" s="6" t="str">
        <f>IF($A24="","",SUMIFS('Ausleihen &amp; Rückgaben'!$D$8:$D$207,'Ausleihen &amp; Rückgaben'!$B$8:$B$207,$A24,'Ausleihen &amp; Rückgaben'!$I$8:$I$207,"Ausgeliehen")+SUMIFS('Ausleihen &amp; Rückgaben'!$D$8:$D$207,'Ausleihen &amp; Rückgaben'!$B$8:$B$207,$A24,'Ausleihen &amp; Rückgaben'!$I$8:$I$207,"Überfällig"))</f>
        <v/>
      </c>
      <c r="K24" s="6" t="str">
        <f t="shared" si="0"/>
        <v/>
      </c>
      <c r="L24" s="7"/>
      <c r="M24" s="7"/>
      <c r="N24" s="8"/>
      <c r="O24" s="9"/>
      <c r="P24" s="9"/>
      <c r="Q24" s="10" t="str">
        <f t="shared" si="1"/>
        <v/>
      </c>
      <c r="R24" s="5"/>
      <c r="S24" s="8"/>
      <c r="T24" s="11" t="str">
        <f t="shared" si="2"/>
        <v/>
      </c>
      <c r="U24" s="12" t="str">
        <f t="shared" ca="1" si="3"/>
        <v/>
      </c>
      <c r="V24" s="14"/>
    </row>
    <row r="25" spans="1:22" ht="20.100000000000001" customHeight="1" x14ac:dyDescent="0.25">
      <c r="A25" s="4"/>
      <c r="B25" s="13"/>
      <c r="C25" s="13"/>
      <c r="D25" s="13"/>
      <c r="E25" s="13"/>
      <c r="F25" s="13"/>
      <c r="G25" s="13"/>
      <c r="H25" s="5"/>
      <c r="I25" s="5"/>
      <c r="J25" s="6" t="str">
        <f>IF($A25="","",SUMIFS('Ausleihen &amp; Rückgaben'!$D$8:$D$207,'Ausleihen &amp; Rückgaben'!$B$8:$B$207,$A25,'Ausleihen &amp; Rückgaben'!$I$8:$I$207,"Ausgeliehen")+SUMIFS('Ausleihen &amp; Rückgaben'!$D$8:$D$207,'Ausleihen &amp; Rückgaben'!$B$8:$B$207,$A25,'Ausleihen &amp; Rückgaben'!$I$8:$I$207,"Überfällig"))</f>
        <v/>
      </c>
      <c r="K25" s="6" t="str">
        <f t="shared" si="0"/>
        <v/>
      </c>
      <c r="L25" s="7"/>
      <c r="M25" s="7"/>
      <c r="N25" s="8"/>
      <c r="O25" s="9"/>
      <c r="P25" s="9"/>
      <c r="Q25" s="10" t="str">
        <f t="shared" si="1"/>
        <v/>
      </c>
      <c r="R25" s="5"/>
      <c r="S25" s="8"/>
      <c r="T25" s="11" t="str">
        <f t="shared" si="2"/>
        <v/>
      </c>
      <c r="U25" s="12" t="str">
        <f t="shared" ca="1" si="3"/>
        <v/>
      </c>
      <c r="V25" s="14"/>
    </row>
    <row r="26" spans="1:22" ht="20.100000000000001" customHeight="1" x14ac:dyDescent="0.25">
      <c r="A26" s="4"/>
      <c r="B26" s="13"/>
      <c r="C26" s="13"/>
      <c r="D26" s="13"/>
      <c r="E26" s="13"/>
      <c r="F26" s="13"/>
      <c r="G26" s="13"/>
      <c r="H26" s="5"/>
      <c r="I26" s="5"/>
      <c r="J26" s="6" t="str">
        <f>IF($A26="","",SUMIFS('Ausleihen &amp; Rückgaben'!$D$8:$D$207,'Ausleihen &amp; Rückgaben'!$B$8:$B$207,$A26,'Ausleihen &amp; Rückgaben'!$I$8:$I$207,"Ausgeliehen")+SUMIFS('Ausleihen &amp; Rückgaben'!$D$8:$D$207,'Ausleihen &amp; Rückgaben'!$B$8:$B$207,$A26,'Ausleihen &amp; Rückgaben'!$I$8:$I$207,"Überfällig"))</f>
        <v/>
      </c>
      <c r="K26" s="6" t="str">
        <f t="shared" si="0"/>
        <v/>
      </c>
      <c r="L26" s="7"/>
      <c r="M26" s="7"/>
      <c r="N26" s="8"/>
      <c r="O26" s="9"/>
      <c r="P26" s="9"/>
      <c r="Q26" s="10" t="str">
        <f t="shared" si="1"/>
        <v/>
      </c>
      <c r="R26" s="5"/>
      <c r="S26" s="8"/>
      <c r="T26" s="11" t="str">
        <f t="shared" si="2"/>
        <v/>
      </c>
      <c r="U26" s="12" t="str">
        <f t="shared" ca="1" si="3"/>
        <v/>
      </c>
      <c r="V26" s="14"/>
    </row>
    <row r="27" spans="1:22" ht="20.100000000000001" customHeight="1" x14ac:dyDescent="0.25">
      <c r="A27" s="4"/>
      <c r="B27" s="13"/>
      <c r="C27" s="13"/>
      <c r="D27" s="13"/>
      <c r="E27" s="13"/>
      <c r="F27" s="13"/>
      <c r="G27" s="13"/>
      <c r="H27" s="5"/>
      <c r="I27" s="5"/>
      <c r="J27" s="6" t="str">
        <f>IF($A27="","",SUMIFS('Ausleihen &amp; Rückgaben'!$D$8:$D$207,'Ausleihen &amp; Rückgaben'!$B$8:$B$207,$A27,'Ausleihen &amp; Rückgaben'!$I$8:$I$207,"Ausgeliehen")+SUMIFS('Ausleihen &amp; Rückgaben'!$D$8:$D$207,'Ausleihen &amp; Rückgaben'!$B$8:$B$207,$A27,'Ausleihen &amp; Rückgaben'!$I$8:$I$207,"Überfällig"))</f>
        <v/>
      </c>
      <c r="K27" s="6" t="str">
        <f t="shared" si="0"/>
        <v/>
      </c>
      <c r="L27" s="7"/>
      <c r="M27" s="7"/>
      <c r="N27" s="8"/>
      <c r="O27" s="9"/>
      <c r="P27" s="9"/>
      <c r="Q27" s="10" t="str">
        <f t="shared" si="1"/>
        <v/>
      </c>
      <c r="R27" s="5"/>
      <c r="S27" s="8"/>
      <c r="T27" s="11" t="str">
        <f t="shared" si="2"/>
        <v/>
      </c>
      <c r="U27" s="12" t="str">
        <f t="shared" ca="1" si="3"/>
        <v/>
      </c>
      <c r="V27" s="14"/>
    </row>
    <row r="28" spans="1:22" ht="20.100000000000001" customHeight="1" x14ac:dyDescent="0.25">
      <c r="A28" s="4"/>
      <c r="B28" s="13"/>
      <c r="C28" s="13"/>
      <c r="D28" s="13"/>
      <c r="E28" s="13"/>
      <c r="F28" s="13"/>
      <c r="G28" s="13"/>
      <c r="H28" s="5"/>
      <c r="I28" s="5"/>
      <c r="J28" s="6" t="str">
        <f>IF($A28="","",SUMIFS('Ausleihen &amp; Rückgaben'!$D$8:$D$207,'Ausleihen &amp; Rückgaben'!$B$8:$B$207,$A28,'Ausleihen &amp; Rückgaben'!$I$8:$I$207,"Ausgeliehen")+SUMIFS('Ausleihen &amp; Rückgaben'!$D$8:$D$207,'Ausleihen &amp; Rückgaben'!$B$8:$B$207,$A28,'Ausleihen &amp; Rückgaben'!$I$8:$I$207,"Überfällig"))</f>
        <v/>
      </c>
      <c r="K28" s="6" t="str">
        <f t="shared" si="0"/>
        <v/>
      </c>
      <c r="L28" s="7"/>
      <c r="M28" s="7"/>
      <c r="N28" s="8"/>
      <c r="O28" s="9"/>
      <c r="P28" s="9"/>
      <c r="Q28" s="10" t="str">
        <f t="shared" si="1"/>
        <v/>
      </c>
      <c r="R28" s="5"/>
      <c r="S28" s="8"/>
      <c r="T28" s="11" t="str">
        <f t="shared" si="2"/>
        <v/>
      </c>
      <c r="U28" s="12" t="str">
        <f t="shared" ca="1" si="3"/>
        <v/>
      </c>
      <c r="V28" s="14"/>
    </row>
    <row r="29" spans="1:22" ht="20.100000000000001" customHeight="1" x14ac:dyDescent="0.25">
      <c r="A29" s="4"/>
      <c r="B29" s="13"/>
      <c r="C29" s="13"/>
      <c r="D29" s="13"/>
      <c r="E29" s="13"/>
      <c r="F29" s="13"/>
      <c r="G29" s="13"/>
      <c r="H29" s="5"/>
      <c r="I29" s="5"/>
      <c r="J29" s="6" t="str">
        <f>IF($A29="","",SUMIFS('Ausleihen &amp; Rückgaben'!$D$8:$D$207,'Ausleihen &amp; Rückgaben'!$B$8:$B$207,$A29,'Ausleihen &amp; Rückgaben'!$I$8:$I$207,"Ausgeliehen")+SUMIFS('Ausleihen &amp; Rückgaben'!$D$8:$D$207,'Ausleihen &amp; Rückgaben'!$B$8:$B$207,$A29,'Ausleihen &amp; Rückgaben'!$I$8:$I$207,"Überfällig"))</f>
        <v/>
      </c>
      <c r="K29" s="6" t="str">
        <f t="shared" si="0"/>
        <v/>
      </c>
      <c r="L29" s="7"/>
      <c r="M29" s="7"/>
      <c r="N29" s="8"/>
      <c r="O29" s="9"/>
      <c r="P29" s="9"/>
      <c r="Q29" s="10" t="str">
        <f t="shared" si="1"/>
        <v/>
      </c>
      <c r="R29" s="5"/>
      <c r="S29" s="8"/>
      <c r="T29" s="11" t="str">
        <f t="shared" si="2"/>
        <v/>
      </c>
      <c r="U29" s="12" t="str">
        <f t="shared" ca="1" si="3"/>
        <v/>
      </c>
      <c r="V29" s="14"/>
    </row>
    <row r="30" spans="1:22" ht="20.100000000000001" customHeight="1" x14ac:dyDescent="0.25">
      <c r="A30" s="4"/>
      <c r="B30" s="13"/>
      <c r="C30" s="13"/>
      <c r="D30" s="13"/>
      <c r="E30" s="13"/>
      <c r="F30" s="13"/>
      <c r="G30" s="13"/>
      <c r="H30" s="5"/>
      <c r="I30" s="5"/>
      <c r="J30" s="6" t="str">
        <f>IF($A30="","",SUMIFS('Ausleihen &amp; Rückgaben'!$D$8:$D$207,'Ausleihen &amp; Rückgaben'!$B$8:$B$207,$A30,'Ausleihen &amp; Rückgaben'!$I$8:$I$207,"Ausgeliehen")+SUMIFS('Ausleihen &amp; Rückgaben'!$D$8:$D$207,'Ausleihen &amp; Rückgaben'!$B$8:$B$207,$A30,'Ausleihen &amp; Rückgaben'!$I$8:$I$207,"Überfällig"))</f>
        <v/>
      </c>
      <c r="K30" s="6" t="str">
        <f t="shared" si="0"/>
        <v/>
      </c>
      <c r="L30" s="7"/>
      <c r="M30" s="7"/>
      <c r="N30" s="8"/>
      <c r="O30" s="9"/>
      <c r="P30" s="9"/>
      <c r="Q30" s="10" t="str">
        <f t="shared" si="1"/>
        <v/>
      </c>
      <c r="R30" s="5"/>
      <c r="S30" s="8"/>
      <c r="T30" s="11" t="str">
        <f t="shared" si="2"/>
        <v/>
      </c>
      <c r="U30" s="12" t="str">
        <f t="shared" ca="1" si="3"/>
        <v/>
      </c>
      <c r="V30" s="14"/>
    </row>
    <row r="31" spans="1:22" ht="20.100000000000001" customHeight="1" x14ac:dyDescent="0.25">
      <c r="A31" s="4"/>
      <c r="B31" s="13"/>
      <c r="C31" s="13"/>
      <c r="D31" s="13"/>
      <c r="E31" s="13"/>
      <c r="F31" s="13"/>
      <c r="G31" s="13"/>
      <c r="H31" s="5"/>
      <c r="I31" s="5"/>
      <c r="J31" s="6" t="str">
        <f>IF($A31="","",SUMIFS('Ausleihen &amp; Rückgaben'!$D$8:$D$207,'Ausleihen &amp; Rückgaben'!$B$8:$B$207,$A31,'Ausleihen &amp; Rückgaben'!$I$8:$I$207,"Ausgeliehen")+SUMIFS('Ausleihen &amp; Rückgaben'!$D$8:$D$207,'Ausleihen &amp; Rückgaben'!$B$8:$B$207,$A31,'Ausleihen &amp; Rückgaben'!$I$8:$I$207,"Überfällig"))</f>
        <v/>
      </c>
      <c r="K31" s="6" t="str">
        <f t="shared" si="0"/>
        <v/>
      </c>
      <c r="L31" s="7"/>
      <c r="M31" s="7"/>
      <c r="N31" s="8"/>
      <c r="O31" s="9"/>
      <c r="P31" s="9"/>
      <c r="Q31" s="10" t="str">
        <f t="shared" si="1"/>
        <v/>
      </c>
      <c r="R31" s="5"/>
      <c r="S31" s="8"/>
      <c r="T31" s="11" t="str">
        <f t="shared" si="2"/>
        <v/>
      </c>
      <c r="U31" s="12" t="str">
        <f t="shared" ca="1" si="3"/>
        <v/>
      </c>
      <c r="V31" s="14"/>
    </row>
    <row r="32" spans="1:22" ht="20.100000000000001" customHeight="1" x14ac:dyDescent="0.25">
      <c r="A32" s="4"/>
      <c r="B32" s="13"/>
      <c r="C32" s="13"/>
      <c r="D32" s="13"/>
      <c r="E32" s="13"/>
      <c r="F32" s="13"/>
      <c r="G32" s="13"/>
      <c r="H32" s="5"/>
      <c r="I32" s="5"/>
      <c r="J32" s="6" t="str">
        <f>IF($A32="","",SUMIFS('Ausleihen &amp; Rückgaben'!$D$8:$D$207,'Ausleihen &amp; Rückgaben'!$B$8:$B$207,$A32,'Ausleihen &amp; Rückgaben'!$I$8:$I$207,"Ausgeliehen")+SUMIFS('Ausleihen &amp; Rückgaben'!$D$8:$D$207,'Ausleihen &amp; Rückgaben'!$B$8:$B$207,$A32,'Ausleihen &amp; Rückgaben'!$I$8:$I$207,"Überfällig"))</f>
        <v/>
      </c>
      <c r="K32" s="6" t="str">
        <f t="shared" si="0"/>
        <v/>
      </c>
      <c r="L32" s="7"/>
      <c r="M32" s="7"/>
      <c r="N32" s="8"/>
      <c r="O32" s="9"/>
      <c r="P32" s="9"/>
      <c r="Q32" s="10" t="str">
        <f t="shared" si="1"/>
        <v/>
      </c>
      <c r="R32" s="5"/>
      <c r="S32" s="8"/>
      <c r="T32" s="11" t="str">
        <f t="shared" si="2"/>
        <v/>
      </c>
      <c r="U32" s="12" t="str">
        <f t="shared" ca="1" si="3"/>
        <v/>
      </c>
      <c r="V32" s="14"/>
    </row>
    <row r="33" spans="1:22" ht="20.100000000000001" customHeight="1" x14ac:dyDescent="0.25">
      <c r="A33" s="4"/>
      <c r="B33" s="13"/>
      <c r="C33" s="13"/>
      <c r="D33" s="13"/>
      <c r="E33" s="13"/>
      <c r="F33" s="13"/>
      <c r="G33" s="13"/>
      <c r="H33" s="5"/>
      <c r="I33" s="5"/>
      <c r="J33" s="6" t="str">
        <f>IF($A33="","",SUMIFS('Ausleihen &amp; Rückgaben'!$D$8:$D$207,'Ausleihen &amp; Rückgaben'!$B$8:$B$207,$A33,'Ausleihen &amp; Rückgaben'!$I$8:$I$207,"Ausgeliehen")+SUMIFS('Ausleihen &amp; Rückgaben'!$D$8:$D$207,'Ausleihen &amp; Rückgaben'!$B$8:$B$207,$A33,'Ausleihen &amp; Rückgaben'!$I$8:$I$207,"Überfällig"))</f>
        <v/>
      </c>
      <c r="K33" s="6" t="str">
        <f t="shared" si="0"/>
        <v/>
      </c>
      <c r="L33" s="7"/>
      <c r="M33" s="7"/>
      <c r="N33" s="8"/>
      <c r="O33" s="9"/>
      <c r="P33" s="9"/>
      <c r="Q33" s="10" t="str">
        <f t="shared" si="1"/>
        <v/>
      </c>
      <c r="R33" s="5"/>
      <c r="S33" s="8"/>
      <c r="T33" s="11" t="str">
        <f t="shared" si="2"/>
        <v/>
      </c>
      <c r="U33" s="12" t="str">
        <f t="shared" ca="1" si="3"/>
        <v/>
      </c>
      <c r="V33" s="14"/>
    </row>
    <row r="34" spans="1:22" ht="20.100000000000001" customHeight="1" x14ac:dyDescent="0.25">
      <c r="A34" s="4"/>
      <c r="B34" s="13"/>
      <c r="C34" s="13"/>
      <c r="D34" s="13"/>
      <c r="E34" s="13"/>
      <c r="F34" s="13"/>
      <c r="G34" s="13"/>
      <c r="H34" s="5"/>
      <c r="I34" s="5"/>
      <c r="J34" s="6" t="str">
        <f>IF($A34="","",SUMIFS('Ausleihen &amp; Rückgaben'!$D$8:$D$207,'Ausleihen &amp; Rückgaben'!$B$8:$B$207,$A34,'Ausleihen &amp; Rückgaben'!$I$8:$I$207,"Ausgeliehen")+SUMIFS('Ausleihen &amp; Rückgaben'!$D$8:$D$207,'Ausleihen &amp; Rückgaben'!$B$8:$B$207,$A34,'Ausleihen &amp; Rückgaben'!$I$8:$I$207,"Überfällig"))</f>
        <v/>
      </c>
      <c r="K34" s="6" t="str">
        <f t="shared" si="0"/>
        <v/>
      </c>
      <c r="L34" s="7"/>
      <c r="M34" s="7"/>
      <c r="N34" s="8"/>
      <c r="O34" s="9"/>
      <c r="P34" s="9"/>
      <c r="Q34" s="10" t="str">
        <f t="shared" si="1"/>
        <v/>
      </c>
      <c r="R34" s="5"/>
      <c r="S34" s="8"/>
      <c r="T34" s="11" t="str">
        <f t="shared" si="2"/>
        <v/>
      </c>
      <c r="U34" s="12" t="str">
        <f t="shared" ca="1" si="3"/>
        <v/>
      </c>
      <c r="V34" s="14"/>
    </row>
    <row r="35" spans="1:22" ht="20.100000000000001" customHeight="1" x14ac:dyDescent="0.25">
      <c r="A35" s="4"/>
      <c r="B35" s="13"/>
      <c r="C35" s="13"/>
      <c r="D35" s="13"/>
      <c r="E35" s="13"/>
      <c r="F35" s="13"/>
      <c r="G35" s="13"/>
      <c r="H35" s="5"/>
      <c r="I35" s="5"/>
      <c r="J35" s="6" t="str">
        <f>IF($A35="","",SUMIFS('Ausleihen &amp; Rückgaben'!$D$8:$D$207,'Ausleihen &amp; Rückgaben'!$B$8:$B$207,$A35,'Ausleihen &amp; Rückgaben'!$I$8:$I$207,"Ausgeliehen")+SUMIFS('Ausleihen &amp; Rückgaben'!$D$8:$D$207,'Ausleihen &amp; Rückgaben'!$B$8:$B$207,$A35,'Ausleihen &amp; Rückgaben'!$I$8:$I$207,"Überfällig"))</f>
        <v/>
      </c>
      <c r="K35" s="6" t="str">
        <f t="shared" si="0"/>
        <v/>
      </c>
      <c r="L35" s="7"/>
      <c r="M35" s="7"/>
      <c r="N35" s="8"/>
      <c r="O35" s="9"/>
      <c r="P35" s="9"/>
      <c r="Q35" s="10" t="str">
        <f t="shared" si="1"/>
        <v/>
      </c>
      <c r="R35" s="5"/>
      <c r="S35" s="8"/>
      <c r="T35" s="11" t="str">
        <f t="shared" si="2"/>
        <v/>
      </c>
      <c r="U35" s="12" t="str">
        <f t="shared" ca="1" si="3"/>
        <v/>
      </c>
      <c r="V35" s="14"/>
    </row>
    <row r="36" spans="1:22" ht="20.100000000000001" customHeight="1" x14ac:dyDescent="0.25">
      <c r="A36" s="4"/>
      <c r="B36" s="13"/>
      <c r="C36" s="13"/>
      <c r="D36" s="13"/>
      <c r="E36" s="13"/>
      <c r="F36" s="13"/>
      <c r="G36" s="13"/>
      <c r="H36" s="5"/>
      <c r="I36" s="5"/>
      <c r="J36" s="6" t="str">
        <f>IF($A36="","",SUMIFS('Ausleihen &amp; Rückgaben'!$D$8:$D$207,'Ausleihen &amp; Rückgaben'!$B$8:$B$207,$A36,'Ausleihen &amp; Rückgaben'!$I$8:$I$207,"Ausgeliehen")+SUMIFS('Ausleihen &amp; Rückgaben'!$D$8:$D$207,'Ausleihen &amp; Rückgaben'!$B$8:$B$207,$A36,'Ausleihen &amp; Rückgaben'!$I$8:$I$207,"Überfällig"))</f>
        <v/>
      </c>
      <c r="K36" s="6" t="str">
        <f t="shared" si="0"/>
        <v/>
      </c>
      <c r="L36" s="7"/>
      <c r="M36" s="7"/>
      <c r="N36" s="8"/>
      <c r="O36" s="9"/>
      <c r="P36" s="9"/>
      <c r="Q36" s="10" t="str">
        <f t="shared" si="1"/>
        <v/>
      </c>
      <c r="R36" s="5"/>
      <c r="S36" s="8"/>
      <c r="T36" s="11" t="str">
        <f t="shared" si="2"/>
        <v/>
      </c>
      <c r="U36" s="12" t="str">
        <f t="shared" ca="1" si="3"/>
        <v/>
      </c>
      <c r="V36" s="14"/>
    </row>
    <row r="37" spans="1:22" ht="20.100000000000001" customHeight="1" x14ac:dyDescent="0.25">
      <c r="A37" s="4"/>
      <c r="B37" s="13"/>
      <c r="C37" s="13"/>
      <c r="D37" s="13"/>
      <c r="E37" s="13"/>
      <c r="F37" s="13"/>
      <c r="G37" s="13"/>
      <c r="H37" s="5"/>
      <c r="I37" s="5"/>
      <c r="J37" s="6" t="str">
        <f>IF($A37="","",SUMIFS('Ausleihen &amp; Rückgaben'!$D$8:$D$207,'Ausleihen &amp; Rückgaben'!$B$8:$B$207,$A37,'Ausleihen &amp; Rückgaben'!$I$8:$I$207,"Ausgeliehen")+SUMIFS('Ausleihen &amp; Rückgaben'!$D$8:$D$207,'Ausleihen &amp; Rückgaben'!$B$8:$B$207,$A37,'Ausleihen &amp; Rückgaben'!$I$8:$I$207,"Überfällig"))</f>
        <v/>
      </c>
      <c r="K37" s="6" t="str">
        <f t="shared" si="0"/>
        <v/>
      </c>
      <c r="L37" s="7"/>
      <c r="M37" s="7"/>
      <c r="N37" s="8"/>
      <c r="O37" s="9"/>
      <c r="P37" s="9"/>
      <c r="Q37" s="10" t="str">
        <f t="shared" si="1"/>
        <v/>
      </c>
      <c r="R37" s="5"/>
      <c r="S37" s="8"/>
      <c r="T37" s="11" t="str">
        <f t="shared" si="2"/>
        <v/>
      </c>
      <c r="U37" s="12" t="str">
        <f t="shared" ca="1" si="3"/>
        <v/>
      </c>
      <c r="V37" s="14"/>
    </row>
    <row r="38" spans="1:22" ht="20.100000000000001" customHeight="1" x14ac:dyDescent="0.25">
      <c r="A38" s="4"/>
      <c r="B38" s="13"/>
      <c r="C38" s="13"/>
      <c r="D38" s="13"/>
      <c r="E38" s="13"/>
      <c r="F38" s="13"/>
      <c r="G38" s="13"/>
      <c r="H38" s="5"/>
      <c r="I38" s="5"/>
      <c r="J38" s="6" t="str">
        <f>IF($A38="","",SUMIFS('Ausleihen &amp; Rückgaben'!$D$8:$D$207,'Ausleihen &amp; Rückgaben'!$B$8:$B$207,$A38,'Ausleihen &amp; Rückgaben'!$I$8:$I$207,"Ausgeliehen")+SUMIFS('Ausleihen &amp; Rückgaben'!$D$8:$D$207,'Ausleihen &amp; Rückgaben'!$B$8:$B$207,$A38,'Ausleihen &amp; Rückgaben'!$I$8:$I$207,"Überfällig"))</f>
        <v/>
      </c>
      <c r="K38" s="6" t="str">
        <f t="shared" si="0"/>
        <v/>
      </c>
      <c r="L38" s="7"/>
      <c r="M38" s="7"/>
      <c r="N38" s="8"/>
      <c r="O38" s="9"/>
      <c r="P38" s="9"/>
      <c r="Q38" s="10" t="str">
        <f t="shared" si="1"/>
        <v/>
      </c>
      <c r="R38" s="5"/>
      <c r="S38" s="8"/>
      <c r="T38" s="11" t="str">
        <f t="shared" si="2"/>
        <v/>
      </c>
      <c r="U38" s="12" t="str">
        <f t="shared" ca="1" si="3"/>
        <v/>
      </c>
      <c r="V38" s="14"/>
    </row>
    <row r="39" spans="1:22" ht="20.100000000000001" customHeight="1" x14ac:dyDescent="0.25">
      <c r="A39" s="4"/>
      <c r="B39" s="13"/>
      <c r="C39" s="13"/>
      <c r="D39" s="13"/>
      <c r="E39" s="13"/>
      <c r="F39" s="13"/>
      <c r="G39" s="13"/>
      <c r="H39" s="5"/>
      <c r="I39" s="5"/>
      <c r="J39" s="6" t="str">
        <f>IF($A39="","",SUMIFS('Ausleihen &amp; Rückgaben'!$D$8:$D$207,'Ausleihen &amp; Rückgaben'!$B$8:$B$207,$A39,'Ausleihen &amp; Rückgaben'!$I$8:$I$207,"Ausgeliehen")+SUMIFS('Ausleihen &amp; Rückgaben'!$D$8:$D$207,'Ausleihen &amp; Rückgaben'!$B$8:$B$207,$A39,'Ausleihen &amp; Rückgaben'!$I$8:$I$207,"Überfällig"))</f>
        <v/>
      </c>
      <c r="K39" s="6" t="str">
        <f t="shared" si="0"/>
        <v/>
      </c>
      <c r="L39" s="7"/>
      <c r="M39" s="7"/>
      <c r="N39" s="8"/>
      <c r="O39" s="9"/>
      <c r="P39" s="9"/>
      <c r="Q39" s="10" t="str">
        <f t="shared" si="1"/>
        <v/>
      </c>
      <c r="R39" s="5"/>
      <c r="S39" s="8"/>
      <c r="T39" s="11" t="str">
        <f t="shared" si="2"/>
        <v/>
      </c>
      <c r="U39" s="12" t="str">
        <f t="shared" ca="1" si="3"/>
        <v/>
      </c>
      <c r="V39" s="14"/>
    </row>
    <row r="40" spans="1:22" ht="20.100000000000001" customHeight="1" x14ac:dyDescent="0.25">
      <c r="A40" s="4"/>
      <c r="B40" s="13"/>
      <c r="C40" s="13"/>
      <c r="D40" s="13"/>
      <c r="E40" s="13"/>
      <c r="F40" s="13"/>
      <c r="G40" s="13"/>
      <c r="H40" s="5"/>
      <c r="I40" s="5"/>
      <c r="J40" s="6" t="str">
        <f>IF($A40="","",SUMIFS('Ausleihen &amp; Rückgaben'!$D$8:$D$207,'Ausleihen &amp; Rückgaben'!$B$8:$B$207,$A40,'Ausleihen &amp; Rückgaben'!$I$8:$I$207,"Ausgeliehen")+SUMIFS('Ausleihen &amp; Rückgaben'!$D$8:$D$207,'Ausleihen &amp; Rückgaben'!$B$8:$B$207,$A40,'Ausleihen &amp; Rückgaben'!$I$8:$I$207,"Überfällig"))</f>
        <v/>
      </c>
      <c r="K40" s="6" t="str">
        <f t="shared" ref="K40:K71" si="4">IF($A40="","",IF($L40&lt;&gt;"Aktiv",0,$H40-$J40))</f>
        <v/>
      </c>
      <c r="L40" s="7"/>
      <c r="M40" s="7"/>
      <c r="N40" s="8"/>
      <c r="O40" s="9"/>
      <c r="P40" s="9"/>
      <c r="Q40" s="10" t="str">
        <f t="shared" ref="Q40:Q71" si="5">IF($A40="","",$H40*$P40)</f>
        <v/>
      </c>
      <c r="R40" s="5"/>
      <c r="S40" s="8"/>
      <c r="T40" s="11" t="str">
        <f t="shared" ref="T40:T71" si="6">IF(OR($A40="",$R40="",$S40=""),"",EDATE($S40,$R40))</f>
        <v/>
      </c>
      <c r="U40" s="12" t="str">
        <f t="shared" ref="U40:U71" ca="1" si="7">IF($A40="","",IF($T40="","Keine Prüffrist",IF($T40&lt;TODAY(),"Überfällig",IF($T40&lt;=TODAY()+30,"In 30 Tagen","Aktuell"))))</f>
        <v/>
      </c>
      <c r="V40" s="14"/>
    </row>
    <row r="41" spans="1:22" ht="20.100000000000001" customHeight="1" x14ac:dyDescent="0.25">
      <c r="A41" s="4"/>
      <c r="B41" s="13"/>
      <c r="C41" s="13"/>
      <c r="D41" s="13"/>
      <c r="E41" s="13"/>
      <c r="F41" s="13"/>
      <c r="G41" s="13"/>
      <c r="H41" s="5"/>
      <c r="I41" s="5"/>
      <c r="J41" s="6" t="str">
        <f>IF($A41="","",SUMIFS('Ausleihen &amp; Rückgaben'!$D$8:$D$207,'Ausleihen &amp; Rückgaben'!$B$8:$B$207,$A41,'Ausleihen &amp; Rückgaben'!$I$8:$I$207,"Ausgeliehen")+SUMIFS('Ausleihen &amp; Rückgaben'!$D$8:$D$207,'Ausleihen &amp; Rückgaben'!$B$8:$B$207,$A41,'Ausleihen &amp; Rückgaben'!$I$8:$I$207,"Überfällig"))</f>
        <v/>
      </c>
      <c r="K41" s="6" t="str">
        <f t="shared" si="4"/>
        <v/>
      </c>
      <c r="L41" s="7"/>
      <c r="M41" s="7"/>
      <c r="N41" s="8"/>
      <c r="O41" s="9"/>
      <c r="P41" s="9"/>
      <c r="Q41" s="10" t="str">
        <f t="shared" si="5"/>
        <v/>
      </c>
      <c r="R41" s="5"/>
      <c r="S41" s="8"/>
      <c r="T41" s="11" t="str">
        <f t="shared" si="6"/>
        <v/>
      </c>
      <c r="U41" s="12" t="str">
        <f t="shared" ca="1" si="7"/>
        <v/>
      </c>
      <c r="V41" s="14"/>
    </row>
    <row r="42" spans="1:22" ht="20.100000000000001" customHeight="1" x14ac:dyDescent="0.25">
      <c r="A42" s="4"/>
      <c r="B42" s="13"/>
      <c r="C42" s="13"/>
      <c r="D42" s="13"/>
      <c r="E42" s="13"/>
      <c r="F42" s="13"/>
      <c r="G42" s="13"/>
      <c r="H42" s="5"/>
      <c r="I42" s="5"/>
      <c r="J42" s="6" t="str">
        <f>IF($A42="","",SUMIFS('Ausleihen &amp; Rückgaben'!$D$8:$D$207,'Ausleihen &amp; Rückgaben'!$B$8:$B$207,$A42,'Ausleihen &amp; Rückgaben'!$I$8:$I$207,"Ausgeliehen")+SUMIFS('Ausleihen &amp; Rückgaben'!$D$8:$D$207,'Ausleihen &amp; Rückgaben'!$B$8:$B$207,$A42,'Ausleihen &amp; Rückgaben'!$I$8:$I$207,"Überfällig"))</f>
        <v/>
      </c>
      <c r="K42" s="6" t="str">
        <f t="shared" si="4"/>
        <v/>
      </c>
      <c r="L42" s="7"/>
      <c r="M42" s="7"/>
      <c r="N42" s="8"/>
      <c r="O42" s="9"/>
      <c r="P42" s="9"/>
      <c r="Q42" s="10" t="str">
        <f t="shared" si="5"/>
        <v/>
      </c>
      <c r="R42" s="5"/>
      <c r="S42" s="8"/>
      <c r="T42" s="11" t="str">
        <f t="shared" si="6"/>
        <v/>
      </c>
      <c r="U42" s="12" t="str">
        <f t="shared" ca="1" si="7"/>
        <v/>
      </c>
      <c r="V42" s="14"/>
    </row>
    <row r="43" spans="1:22" ht="20.100000000000001" customHeight="1" x14ac:dyDescent="0.25">
      <c r="A43" s="4"/>
      <c r="B43" s="13"/>
      <c r="C43" s="13"/>
      <c r="D43" s="13"/>
      <c r="E43" s="13"/>
      <c r="F43" s="13"/>
      <c r="G43" s="13"/>
      <c r="H43" s="5"/>
      <c r="I43" s="5"/>
      <c r="J43" s="6" t="str">
        <f>IF($A43="","",SUMIFS('Ausleihen &amp; Rückgaben'!$D$8:$D$207,'Ausleihen &amp; Rückgaben'!$B$8:$B$207,$A43,'Ausleihen &amp; Rückgaben'!$I$8:$I$207,"Ausgeliehen")+SUMIFS('Ausleihen &amp; Rückgaben'!$D$8:$D$207,'Ausleihen &amp; Rückgaben'!$B$8:$B$207,$A43,'Ausleihen &amp; Rückgaben'!$I$8:$I$207,"Überfällig"))</f>
        <v/>
      </c>
      <c r="K43" s="6" t="str">
        <f t="shared" si="4"/>
        <v/>
      </c>
      <c r="L43" s="7"/>
      <c r="M43" s="7"/>
      <c r="N43" s="8"/>
      <c r="O43" s="9"/>
      <c r="P43" s="9"/>
      <c r="Q43" s="10" t="str">
        <f t="shared" si="5"/>
        <v/>
      </c>
      <c r="R43" s="5"/>
      <c r="S43" s="8"/>
      <c r="T43" s="11" t="str">
        <f t="shared" si="6"/>
        <v/>
      </c>
      <c r="U43" s="12" t="str">
        <f t="shared" ca="1" si="7"/>
        <v/>
      </c>
      <c r="V43" s="14"/>
    </row>
    <row r="44" spans="1:22" ht="20.100000000000001" customHeight="1" x14ac:dyDescent="0.25">
      <c r="A44" s="4"/>
      <c r="B44" s="13"/>
      <c r="C44" s="13"/>
      <c r="D44" s="13"/>
      <c r="E44" s="13"/>
      <c r="F44" s="13"/>
      <c r="G44" s="13"/>
      <c r="H44" s="5"/>
      <c r="I44" s="5"/>
      <c r="J44" s="6" t="str">
        <f>IF($A44="","",SUMIFS('Ausleihen &amp; Rückgaben'!$D$8:$D$207,'Ausleihen &amp; Rückgaben'!$B$8:$B$207,$A44,'Ausleihen &amp; Rückgaben'!$I$8:$I$207,"Ausgeliehen")+SUMIFS('Ausleihen &amp; Rückgaben'!$D$8:$D$207,'Ausleihen &amp; Rückgaben'!$B$8:$B$207,$A44,'Ausleihen &amp; Rückgaben'!$I$8:$I$207,"Überfällig"))</f>
        <v/>
      </c>
      <c r="K44" s="6" t="str">
        <f t="shared" si="4"/>
        <v/>
      </c>
      <c r="L44" s="7"/>
      <c r="M44" s="7"/>
      <c r="N44" s="8"/>
      <c r="O44" s="9"/>
      <c r="P44" s="9"/>
      <c r="Q44" s="10" t="str">
        <f t="shared" si="5"/>
        <v/>
      </c>
      <c r="R44" s="5"/>
      <c r="S44" s="8"/>
      <c r="T44" s="11" t="str">
        <f t="shared" si="6"/>
        <v/>
      </c>
      <c r="U44" s="12" t="str">
        <f t="shared" ca="1" si="7"/>
        <v/>
      </c>
      <c r="V44" s="14"/>
    </row>
    <row r="45" spans="1:22" ht="20.100000000000001" customHeight="1" x14ac:dyDescent="0.25">
      <c r="A45" s="4"/>
      <c r="B45" s="13"/>
      <c r="C45" s="13"/>
      <c r="D45" s="13"/>
      <c r="E45" s="13"/>
      <c r="F45" s="13"/>
      <c r="G45" s="13"/>
      <c r="H45" s="5"/>
      <c r="I45" s="5"/>
      <c r="J45" s="6" t="str">
        <f>IF($A45="","",SUMIFS('Ausleihen &amp; Rückgaben'!$D$8:$D$207,'Ausleihen &amp; Rückgaben'!$B$8:$B$207,$A45,'Ausleihen &amp; Rückgaben'!$I$8:$I$207,"Ausgeliehen")+SUMIFS('Ausleihen &amp; Rückgaben'!$D$8:$D$207,'Ausleihen &amp; Rückgaben'!$B$8:$B$207,$A45,'Ausleihen &amp; Rückgaben'!$I$8:$I$207,"Überfällig"))</f>
        <v/>
      </c>
      <c r="K45" s="6" t="str">
        <f t="shared" si="4"/>
        <v/>
      </c>
      <c r="L45" s="7"/>
      <c r="M45" s="7"/>
      <c r="N45" s="8"/>
      <c r="O45" s="9"/>
      <c r="P45" s="9"/>
      <c r="Q45" s="10" t="str">
        <f t="shared" si="5"/>
        <v/>
      </c>
      <c r="R45" s="5"/>
      <c r="S45" s="8"/>
      <c r="T45" s="11" t="str">
        <f t="shared" si="6"/>
        <v/>
      </c>
      <c r="U45" s="12" t="str">
        <f t="shared" ca="1" si="7"/>
        <v/>
      </c>
      <c r="V45" s="14"/>
    </row>
    <row r="46" spans="1:22" ht="20.100000000000001" customHeight="1" x14ac:dyDescent="0.25">
      <c r="A46" s="4"/>
      <c r="B46" s="13"/>
      <c r="C46" s="13"/>
      <c r="D46" s="13"/>
      <c r="E46" s="13"/>
      <c r="F46" s="13"/>
      <c r="G46" s="13"/>
      <c r="H46" s="5"/>
      <c r="I46" s="5"/>
      <c r="J46" s="6" t="str">
        <f>IF($A46="","",SUMIFS('Ausleihen &amp; Rückgaben'!$D$8:$D$207,'Ausleihen &amp; Rückgaben'!$B$8:$B$207,$A46,'Ausleihen &amp; Rückgaben'!$I$8:$I$207,"Ausgeliehen")+SUMIFS('Ausleihen &amp; Rückgaben'!$D$8:$D$207,'Ausleihen &amp; Rückgaben'!$B$8:$B$207,$A46,'Ausleihen &amp; Rückgaben'!$I$8:$I$207,"Überfällig"))</f>
        <v/>
      </c>
      <c r="K46" s="6" t="str">
        <f t="shared" si="4"/>
        <v/>
      </c>
      <c r="L46" s="7"/>
      <c r="M46" s="7"/>
      <c r="N46" s="8"/>
      <c r="O46" s="9"/>
      <c r="P46" s="9"/>
      <c r="Q46" s="10" t="str">
        <f t="shared" si="5"/>
        <v/>
      </c>
      <c r="R46" s="5"/>
      <c r="S46" s="8"/>
      <c r="T46" s="11" t="str">
        <f t="shared" si="6"/>
        <v/>
      </c>
      <c r="U46" s="12" t="str">
        <f t="shared" ca="1" si="7"/>
        <v/>
      </c>
      <c r="V46" s="14"/>
    </row>
    <row r="47" spans="1:22" ht="20.100000000000001" customHeight="1" x14ac:dyDescent="0.25">
      <c r="A47" s="4"/>
      <c r="B47" s="13"/>
      <c r="C47" s="13"/>
      <c r="D47" s="13"/>
      <c r="E47" s="13"/>
      <c r="F47" s="13"/>
      <c r="G47" s="13"/>
      <c r="H47" s="5"/>
      <c r="I47" s="5"/>
      <c r="J47" s="6" t="str">
        <f>IF($A47="","",SUMIFS('Ausleihen &amp; Rückgaben'!$D$8:$D$207,'Ausleihen &amp; Rückgaben'!$B$8:$B$207,$A47,'Ausleihen &amp; Rückgaben'!$I$8:$I$207,"Ausgeliehen")+SUMIFS('Ausleihen &amp; Rückgaben'!$D$8:$D$207,'Ausleihen &amp; Rückgaben'!$B$8:$B$207,$A47,'Ausleihen &amp; Rückgaben'!$I$8:$I$207,"Überfällig"))</f>
        <v/>
      </c>
      <c r="K47" s="6" t="str">
        <f t="shared" si="4"/>
        <v/>
      </c>
      <c r="L47" s="7"/>
      <c r="M47" s="7"/>
      <c r="N47" s="8"/>
      <c r="O47" s="9"/>
      <c r="P47" s="9"/>
      <c r="Q47" s="10" t="str">
        <f t="shared" si="5"/>
        <v/>
      </c>
      <c r="R47" s="5"/>
      <c r="S47" s="8"/>
      <c r="T47" s="11" t="str">
        <f t="shared" si="6"/>
        <v/>
      </c>
      <c r="U47" s="12" t="str">
        <f t="shared" ca="1" si="7"/>
        <v/>
      </c>
      <c r="V47" s="14"/>
    </row>
    <row r="48" spans="1:22" ht="20.100000000000001" customHeight="1" x14ac:dyDescent="0.25">
      <c r="A48" s="4"/>
      <c r="B48" s="13"/>
      <c r="C48" s="13"/>
      <c r="D48" s="13"/>
      <c r="E48" s="13"/>
      <c r="F48" s="13"/>
      <c r="G48" s="13"/>
      <c r="H48" s="5"/>
      <c r="I48" s="5"/>
      <c r="J48" s="6" t="str">
        <f>IF($A48="","",SUMIFS('Ausleihen &amp; Rückgaben'!$D$8:$D$207,'Ausleihen &amp; Rückgaben'!$B$8:$B$207,$A48,'Ausleihen &amp; Rückgaben'!$I$8:$I$207,"Ausgeliehen")+SUMIFS('Ausleihen &amp; Rückgaben'!$D$8:$D$207,'Ausleihen &amp; Rückgaben'!$B$8:$B$207,$A48,'Ausleihen &amp; Rückgaben'!$I$8:$I$207,"Überfällig"))</f>
        <v/>
      </c>
      <c r="K48" s="6" t="str">
        <f t="shared" si="4"/>
        <v/>
      </c>
      <c r="L48" s="7"/>
      <c r="M48" s="7"/>
      <c r="N48" s="8"/>
      <c r="O48" s="9"/>
      <c r="P48" s="9"/>
      <c r="Q48" s="10" t="str">
        <f t="shared" si="5"/>
        <v/>
      </c>
      <c r="R48" s="5"/>
      <c r="S48" s="8"/>
      <c r="T48" s="11" t="str">
        <f t="shared" si="6"/>
        <v/>
      </c>
      <c r="U48" s="12" t="str">
        <f t="shared" ca="1" si="7"/>
        <v/>
      </c>
      <c r="V48" s="14"/>
    </row>
    <row r="49" spans="1:22" ht="20.100000000000001" customHeight="1" x14ac:dyDescent="0.25">
      <c r="A49" s="4"/>
      <c r="B49" s="13"/>
      <c r="C49" s="13"/>
      <c r="D49" s="13"/>
      <c r="E49" s="13"/>
      <c r="F49" s="13"/>
      <c r="G49" s="13"/>
      <c r="H49" s="5"/>
      <c r="I49" s="5"/>
      <c r="J49" s="6" t="str">
        <f>IF($A49="","",SUMIFS('Ausleihen &amp; Rückgaben'!$D$8:$D$207,'Ausleihen &amp; Rückgaben'!$B$8:$B$207,$A49,'Ausleihen &amp; Rückgaben'!$I$8:$I$207,"Ausgeliehen")+SUMIFS('Ausleihen &amp; Rückgaben'!$D$8:$D$207,'Ausleihen &amp; Rückgaben'!$B$8:$B$207,$A49,'Ausleihen &amp; Rückgaben'!$I$8:$I$207,"Überfällig"))</f>
        <v/>
      </c>
      <c r="K49" s="6" t="str">
        <f t="shared" si="4"/>
        <v/>
      </c>
      <c r="L49" s="7"/>
      <c r="M49" s="7"/>
      <c r="N49" s="8"/>
      <c r="O49" s="9"/>
      <c r="P49" s="9"/>
      <c r="Q49" s="10" t="str">
        <f t="shared" si="5"/>
        <v/>
      </c>
      <c r="R49" s="5"/>
      <c r="S49" s="8"/>
      <c r="T49" s="11" t="str">
        <f t="shared" si="6"/>
        <v/>
      </c>
      <c r="U49" s="12" t="str">
        <f t="shared" ca="1" si="7"/>
        <v/>
      </c>
      <c r="V49" s="14"/>
    </row>
    <row r="50" spans="1:22" ht="20.100000000000001" customHeight="1" x14ac:dyDescent="0.25">
      <c r="A50" s="4"/>
      <c r="B50" s="13"/>
      <c r="C50" s="13"/>
      <c r="D50" s="13"/>
      <c r="E50" s="13"/>
      <c r="F50" s="13"/>
      <c r="G50" s="13"/>
      <c r="H50" s="5"/>
      <c r="I50" s="5"/>
      <c r="J50" s="6" t="str">
        <f>IF($A50="","",SUMIFS('Ausleihen &amp; Rückgaben'!$D$8:$D$207,'Ausleihen &amp; Rückgaben'!$B$8:$B$207,$A50,'Ausleihen &amp; Rückgaben'!$I$8:$I$207,"Ausgeliehen")+SUMIFS('Ausleihen &amp; Rückgaben'!$D$8:$D$207,'Ausleihen &amp; Rückgaben'!$B$8:$B$207,$A50,'Ausleihen &amp; Rückgaben'!$I$8:$I$207,"Überfällig"))</f>
        <v/>
      </c>
      <c r="K50" s="6" t="str">
        <f t="shared" si="4"/>
        <v/>
      </c>
      <c r="L50" s="7"/>
      <c r="M50" s="7"/>
      <c r="N50" s="8"/>
      <c r="O50" s="9"/>
      <c r="P50" s="9"/>
      <c r="Q50" s="10" t="str">
        <f t="shared" si="5"/>
        <v/>
      </c>
      <c r="R50" s="5"/>
      <c r="S50" s="8"/>
      <c r="T50" s="11" t="str">
        <f t="shared" si="6"/>
        <v/>
      </c>
      <c r="U50" s="12" t="str">
        <f t="shared" ca="1" si="7"/>
        <v/>
      </c>
      <c r="V50" s="14"/>
    </row>
    <row r="51" spans="1:22" ht="20.100000000000001" customHeight="1" x14ac:dyDescent="0.25">
      <c r="A51" s="4"/>
      <c r="B51" s="13"/>
      <c r="C51" s="13"/>
      <c r="D51" s="13"/>
      <c r="E51" s="13"/>
      <c r="F51" s="13"/>
      <c r="G51" s="13"/>
      <c r="H51" s="5"/>
      <c r="I51" s="5"/>
      <c r="J51" s="6" t="str">
        <f>IF($A51="","",SUMIFS('Ausleihen &amp; Rückgaben'!$D$8:$D$207,'Ausleihen &amp; Rückgaben'!$B$8:$B$207,$A51,'Ausleihen &amp; Rückgaben'!$I$8:$I$207,"Ausgeliehen")+SUMIFS('Ausleihen &amp; Rückgaben'!$D$8:$D$207,'Ausleihen &amp; Rückgaben'!$B$8:$B$207,$A51,'Ausleihen &amp; Rückgaben'!$I$8:$I$207,"Überfällig"))</f>
        <v/>
      </c>
      <c r="K51" s="6" t="str">
        <f t="shared" si="4"/>
        <v/>
      </c>
      <c r="L51" s="7"/>
      <c r="M51" s="7"/>
      <c r="N51" s="8"/>
      <c r="O51" s="9"/>
      <c r="P51" s="9"/>
      <c r="Q51" s="10" t="str">
        <f t="shared" si="5"/>
        <v/>
      </c>
      <c r="R51" s="5"/>
      <c r="S51" s="8"/>
      <c r="T51" s="11" t="str">
        <f t="shared" si="6"/>
        <v/>
      </c>
      <c r="U51" s="12" t="str">
        <f t="shared" ca="1" si="7"/>
        <v/>
      </c>
      <c r="V51" s="14"/>
    </row>
    <row r="52" spans="1:22" ht="20.100000000000001" customHeight="1" x14ac:dyDescent="0.25">
      <c r="A52" s="4"/>
      <c r="B52" s="13"/>
      <c r="C52" s="13"/>
      <c r="D52" s="13"/>
      <c r="E52" s="13"/>
      <c r="F52" s="13"/>
      <c r="G52" s="13"/>
      <c r="H52" s="5"/>
      <c r="I52" s="5"/>
      <c r="J52" s="6" t="str">
        <f>IF($A52="","",SUMIFS('Ausleihen &amp; Rückgaben'!$D$8:$D$207,'Ausleihen &amp; Rückgaben'!$B$8:$B$207,$A52,'Ausleihen &amp; Rückgaben'!$I$8:$I$207,"Ausgeliehen")+SUMIFS('Ausleihen &amp; Rückgaben'!$D$8:$D$207,'Ausleihen &amp; Rückgaben'!$B$8:$B$207,$A52,'Ausleihen &amp; Rückgaben'!$I$8:$I$207,"Überfällig"))</f>
        <v/>
      </c>
      <c r="K52" s="6" t="str">
        <f t="shared" si="4"/>
        <v/>
      </c>
      <c r="L52" s="7"/>
      <c r="M52" s="7"/>
      <c r="N52" s="8"/>
      <c r="O52" s="9"/>
      <c r="P52" s="9"/>
      <c r="Q52" s="10" t="str">
        <f t="shared" si="5"/>
        <v/>
      </c>
      <c r="R52" s="5"/>
      <c r="S52" s="8"/>
      <c r="T52" s="11" t="str">
        <f t="shared" si="6"/>
        <v/>
      </c>
      <c r="U52" s="12" t="str">
        <f t="shared" ca="1" si="7"/>
        <v/>
      </c>
      <c r="V52" s="14"/>
    </row>
    <row r="53" spans="1:22" ht="20.100000000000001" customHeight="1" x14ac:dyDescent="0.25">
      <c r="A53" s="4"/>
      <c r="B53" s="13"/>
      <c r="C53" s="13"/>
      <c r="D53" s="13"/>
      <c r="E53" s="13"/>
      <c r="F53" s="13"/>
      <c r="G53" s="13"/>
      <c r="H53" s="5"/>
      <c r="I53" s="5"/>
      <c r="J53" s="6" t="str">
        <f>IF($A53="","",SUMIFS('Ausleihen &amp; Rückgaben'!$D$8:$D$207,'Ausleihen &amp; Rückgaben'!$B$8:$B$207,$A53,'Ausleihen &amp; Rückgaben'!$I$8:$I$207,"Ausgeliehen")+SUMIFS('Ausleihen &amp; Rückgaben'!$D$8:$D$207,'Ausleihen &amp; Rückgaben'!$B$8:$B$207,$A53,'Ausleihen &amp; Rückgaben'!$I$8:$I$207,"Überfällig"))</f>
        <v/>
      </c>
      <c r="K53" s="6" t="str">
        <f t="shared" si="4"/>
        <v/>
      </c>
      <c r="L53" s="7"/>
      <c r="M53" s="7"/>
      <c r="N53" s="8"/>
      <c r="O53" s="9"/>
      <c r="P53" s="9"/>
      <c r="Q53" s="10" t="str">
        <f t="shared" si="5"/>
        <v/>
      </c>
      <c r="R53" s="5"/>
      <c r="S53" s="8"/>
      <c r="T53" s="11" t="str">
        <f t="shared" si="6"/>
        <v/>
      </c>
      <c r="U53" s="12" t="str">
        <f t="shared" ca="1" si="7"/>
        <v/>
      </c>
      <c r="V53" s="14"/>
    </row>
    <row r="54" spans="1:22" ht="20.100000000000001" customHeight="1" x14ac:dyDescent="0.25">
      <c r="A54" s="4"/>
      <c r="B54" s="13"/>
      <c r="C54" s="13"/>
      <c r="D54" s="13"/>
      <c r="E54" s="13"/>
      <c r="F54" s="13"/>
      <c r="G54" s="13"/>
      <c r="H54" s="5"/>
      <c r="I54" s="5"/>
      <c r="J54" s="6" t="str">
        <f>IF($A54="","",SUMIFS('Ausleihen &amp; Rückgaben'!$D$8:$D$207,'Ausleihen &amp; Rückgaben'!$B$8:$B$207,$A54,'Ausleihen &amp; Rückgaben'!$I$8:$I$207,"Ausgeliehen")+SUMIFS('Ausleihen &amp; Rückgaben'!$D$8:$D$207,'Ausleihen &amp; Rückgaben'!$B$8:$B$207,$A54,'Ausleihen &amp; Rückgaben'!$I$8:$I$207,"Überfällig"))</f>
        <v/>
      </c>
      <c r="K54" s="6" t="str">
        <f t="shared" si="4"/>
        <v/>
      </c>
      <c r="L54" s="7"/>
      <c r="M54" s="7"/>
      <c r="N54" s="8"/>
      <c r="O54" s="9"/>
      <c r="P54" s="9"/>
      <c r="Q54" s="10" t="str">
        <f t="shared" si="5"/>
        <v/>
      </c>
      <c r="R54" s="5"/>
      <c r="S54" s="8"/>
      <c r="T54" s="11" t="str">
        <f t="shared" si="6"/>
        <v/>
      </c>
      <c r="U54" s="12" t="str">
        <f t="shared" ca="1" si="7"/>
        <v/>
      </c>
      <c r="V54" s="14"/>
    </row>
    <row r="55" spans="1:22" ht="20.100000000000001" customHeight="1" x14ac:dyDescent="0.25">
      <c r="A55" s="4"/>
      <c r="B55" s="13"/>
      <c r="C55" s="13"/>
      <c r="D55" s="13"/>
      <c r="E55" s="13"/>
      <c r="F55" s="13"/>
      <c r="G55" s="13"/>
      <c r="H55" s="5"/>
      <c r="I55" s="5"/>
      <c r="J55" s="6" t="str">
        <f>IF($A55="","",SUMIFS('Ausleihen &amp; Rückgaben'!$D$8:$D$207,'Ausleihen &amp; Rückgaben'!$B$8:$B$207,$A55,'Ausleihen &amp; Rückgaben'!$I$8:$I$207,"Ausgeliehen")+SUMIFS('Ausleihen &amp; Rückgaben'!$D$8:$D$207,'Ausleihen &amp; Rückgaben'!$B$8:$B$207,$A55,'Ausleihen &amp; Rückgaben'!$I$8:$I$207,"Überfällig"))</f>
        <v/>
      </c>
      <c r="K55" s="6" t="str">
        <f t="shared" si="4"/>
        <v/>
      </c>
      <c r="L55" s="7"/>
      <c r="M55" s="7"/>
      <c r="N55" s="8"/>
      <c r="O55" s="9"/>
      <c r="P55" s="9"/>
      <c r="Q55" s="10" t="str">
        <f t="shared" si="5"/>
        <v/>
      </c>
      <c r="R55" s="5"/>
      <c r="S55" s="8"/>
      <c r="T55" s="11" t="str">
        <f t="shared" si="6"/>
        <v/>
      </c>
      <c r="U55" s="12" t="str">
        <f t="shared" ca="1" si="7"/>
        <v/>
      </c>
      <c r="V55" s="14"/>
    </row>
    <row r="56" spans="1:22" ht="20.100000000000001" customHeight="1" x14ac:dyDescent="0.25">
      <c r="A56" s="4"/>
      <c r="B56" s="13"/>
      <c r="C56" s="13"/>
      <c r="D56" s="13"/>
      <c r="E56" s="13"/>
      <c r="F56" s="13"/>
      <c r="G56" s="13"/>
      <c r="H56" s="5"/>
      <c r="I56" s="5"/>
      <c r="J56" s="6" t="str">
        <f>IF($A56="","",SUMIFS('Ausleihen &amp; Rückgaben'!$D$8:$D$207,'Ausleihen &amp; Rückgaben'!$B$8:$B$207,$A56,'Ausleihen &amp; Rückgaben'!$I$8:$I$207,"Ausgeliehen")+SUMIFS('Ausleihen &amp; Rückgaben'!$D$8:$D$207,'Ausleihen &amp; Rückgaben'!$B$8:$B$207,$A56,'Ausleihen &amp; Rückgaben'!$I$8:$I$207,"Überfällig"))</f>
        <v/>
      </c>
      <c r="K56" s="6" t="str">
        <f t="shared" si="4"/>
        <v/>
      </c>
      <c r="L56" s="7"/>
      <c r="M56" s="7"/>
      <c r="N56" s="8"/>
      <c r="O56" s="9"/>
      <c r="P56" s="9"/>
      <c r="Q56" s="10" t="str">
        <f t="shared" si="5"/>
        <v/>
      </c>
      <c r="R56" s="5"/>
      <c r="S56" s="8"/>
      <c r="T56" s="11" t="str">
        <f t="shared" si="6"/>
        <v/>
      </c>
      <c r="U56" s="12" t="str">
        <f t="shared" ca="1" si="7"/>
        <v/>
      </c>
      <c r="V56" s="14"/>
    </row>
    <row r="57" spans="1:22" ht="20.100000000000001" customHeight="1" x14ac:dyDescent="0.25">
      <c r="A57" s="4"/>
      <c r="B57" s="13"/>
      <c r="C57" s="13"/>
      <c r="D57" s="13"/>
      <c r="E57" s="13"/>
      <c r="F57" s="13"/>
      <c r="G57" s="13"/>
      <c r="H57" s="5"/>
      <c r="I57" s="5"/>
      <c r="J57" s="6" t="str">
        <f>IF($A57="","",SUMIFS('Ausleihen &amp; Rückgaben'!$D$8:$D$207,'Ausleihen &amp; Rückgaben'!$B$8:$B$207,$A57,'Ausleihen &amp; Rückgaben'!$I$8:$I$207,"Ausgeliehen")+SUMIFS('Ausleihen &amp; Rückgaben'!$D$8:$D$207,'Ausleihen &amp; Rückgaben'!$B$8:$B$207,$A57,'Ausleihen &amp; Rückgaben'!$I$8:$I$207,"Überfällig"))</f>
        <v/>
      </c>
      <c r="K57" s="6" t="str">
        <f t="shared" si="4"/>
        <v/>
      </c>
      <c r="L57" s="7"/>
      <c r="M57" s="7"/>
      <c r="N57" s="8"/>
      <c r="O57" s="9"/>
      <c r="P57" s="9"/>
      <c r="Q57" s="10" t="str">
        <f t="shared" si="5"/>
        <v/>
      </c>
      <c r="R57" s="5"/>
      <c r="S57" s="8"/>
      <c r="T57" s="11" t="str">
        <f t="shared" si="6"/>
        <v/>
      </c>
      <c r="U57" s="12" t="str">
        <f t="shared" ca="1" si="7"/>
        <v/>
      </c>
      <c r="V57" s="14"/>
    </row>
    <row r="58" spans="1:22" ht="20.100000000000001" customHeight="1" x14ac:dyDescent="0.25">
      <c r="A58" s="4"/>
      <c r="B58" s="13"/>
      <c r="C58" s="13"/>
      <c r="D58" s="13"/>
      <c r="E58" s="13"/>
      <c r="F58" s="13"/>
      <c r="G58" s="13"/>
      <c r="H58" s="5"/>
      <c r="I58" s="5"/>
      <c r="J58" s="6" t="str">
        <f>IF($A58="","",SUMIFS('Ausleihen &amp; Rückgaben'!$D$8:$D$207,'Ausleihen &amp; Rückgaben'!$B$8:$B$207,$A58,'Ausleihen &amp; Rückgaben'!$I$8:$I$207,"Ausgeliehen")+SUMIFS('Ausleihen &amp; Rückgaben'!$D$8:$D$207,'Ausleihen &amp; Rückgaben'!$B$8:$B$207,$A58,'Ausleihen &amp; Rückgaben'!$I$8:$I$207,"Überfällig"))</f>
        <v/>
      </c>
      <c r="K58" s="6" t="str">
        <f t="shared" si="4"/>
        <v/>
      </c>
      <c r="L58" s="7"/>
      <c r="M58" s="7"/>
      <c r="N58" s="8"/>
      <c r="O58" s="9"/>
      <c r="P58" s="9"/>
      <c r="Q58" s="10" t="str">
        <f t="shared" si="5"/>
        <v/>
      </c>
      <c r="R58" s="5"/>
      <c r="S58" s="8"/>
      <c r="T58" s="11" t="str">
        <f t="shared" si="6"/>
        <v/>
      </c>
      <c r="U58" s="12" t="str">
        <f t="shared" ca="1" si="7"/>
        <v/>
      </c>
      <c r="V58" s="14"/>
    </row>
    <row r="59" spans="1:22" ht="20.100000000000001" customHeight="1" x14ac:dyDescent="0.25">
      <c r="A59" s="4"/>
      <c r="B59" s="13"/>
      <c r="C59" s="13"/>
      <c r="D59" s="13"/>
      <c r="E59" s="13"/>
      <c r="F59" s="13"/>
      <c r="G59" s="13"/>
      <c r="H59" s="5"/>
      <c r="I59" s="5"/>
      <c r="J59" s="6" t="str">
        <f>IF($A59="","",SUMIFS('Ausleihen &amp; Rückgaben'!$D$8:$D$207,'Ausleihen &amp; Rückgaben'!$B$8:$B$207,$A59,'Ausleihen &amp; Rückgaben'!$I$8:$I$207,"Ausgeliehen")+SUMIFS('Ausleihen &amp; Rückgaben'!$D$8:$D$207,'Ausleihen &amp; Rückgaben'!$B$8:$B$207,$A59,'Ausleihen &amp; Rückgaben'!$I$8:$I$207,"Überfällig"))</f>
        <v/>
      </c>
      <c r="K59" s="6" t="str">
        <f t="shared" si="4"/>
        <v/>
      </c>
      <c r="L59" s="7"/>
      <c r="M59" s="7"/>
      <c r="N59" s="8"/>
      <c r="O59" s="9"/>
      <c r="P59" s="9"/>
      <c r="Q59" s="10" t="str">
        <f t="shared" si="5"/>
        <v/>
      </c>
      <c r="R59" s="5"/>
      <c r="S59" s="8"/>
      <c r="T59" s="11" t="str">
        <f t="shared" si="6"/>
        <v/>
      </c>
      <c r="U59" s="12" t="str">
        <f t="shared" ca="1" si="7"/>
        <v/>
      </c>
      <c r="V59" s="14"/>
    </row>
    <row r="60" spans="1:22" ht="20.100000000000001" customHeight="1" x14ac:dyDescent="0.25">
      <c r="A60" s="4"/>
      <c r="B60" s="13"/>
      <c r="C60" s="13"/>
      <c r="D60" s="13"/>
      <c r="E60" s="13"/>
      <c r="F60" s="13"/>
      <c r="G60" s="13"/>
      <c r="H60" s="5"/>
      <c r="I60" s="5"/>
      <c r="J60" s="6" t="str">
        <f>IF($A60="","",SUMIFS('Ausleihen &amp; Rückgaben'!$D$8:$D$207,'Ausleihen &amp; Rückgaben'!$B$8:$B$207,$A60,'Ausleihen &amp; Rückgaben'!$I$8:$I$207,"Ausgeliehen")+SUMIFS('Ausleihen &amp; Rückgaben'!$D$8:$D$207,'Ausleihen &amp; Rückgaben'!$B$8:$B$207,$A60,'Ausleihen &amp; Rückgaben'!$I$8:$I$207,"Überfällig"))</f>
        <v/>
      </c>
      <c r="K60" s="6" t="str">
        <f t="shared" si="4"/>
        <v/>
      </c>
      <c r="L60" s="7"/>
      <c r="M60" s="7"/>
      <c r="N60" s="8"/>
      <c r="O60" s="9"/>
      <c r="P60" s="9"/>
      <c r="Q60" s="10" t="str">
        <f t="shared" si="5"/>
        <v/>
      </c>
      <c r="R60" s="5"/>
      <c r="S60" s="8"/>
      <c r="T60" s="11" t="str">
        <f t="shared" si="6"/>
        <v/>
      </c>
      <c r="U60" s="12" t="str">
        <f t="shared" ca="1" si="7"/>
        <v/>
      </c>
      <c r="V60" s="14"/>
    </row>
    <row r="61" spans="1:22" ht="20.100000000000001" customHeight="1" x14ac:dyDescent="0.25">
      <c r="A61" s="4"/>
      <c r="B61" s="13"/>
      <c r="C61" s="13"/>
      <c r="D61" s="13"/>
      <c r="E61" s="13"/>
      <c r="F61" s="13"/>
      <c r="G61" s="13"/>
      <c r="H61" s="5"/>
      <c r="I61" s="5"/>
      <c r="J61" s="6" t="str">
        <f>IF($A61="","",SUMIFS('Ausleihen &amp; Rückgaben'!$D$8:$D$207,'Ausleihen &amp; Rückgaben'!$B$8:$B$207,$A61,'Ausleihen &amp; Rückgaben'!$I$8:$I$207,"Ausgeliehen")+SUMIFS('Ausleihen &amp; Rückgaben'!$D$8:$D$207,'Ausleihen &amp; Rückgaben'!$B$8:$B$207,$A61,'Ausleihen &amp; Rückgaben'!$I$8:$I$207,"Überfällig"))</f>
        <v/>
      </c>
      <c r="K61" s="6" t="str">
        <f t="shared" si="4"/>
        <v/>
      </c>
      <c r="L61" s="7"/>
      <c r="M61" s="7"/>
      <c r="N61" s="8"/>
      <c r="O61" s="9"/>
      <c r="P61" s="9"/>
      <c r="Q61" s="10" t="str">
        <f t="shared" si="5"/>
        <v/>
      </c>
      <c r="R61" s="5"/>
      <c r="S61" s="8"/>
      <c r="T61" s="11" t="str">
        <f t="shared" si="6"/>
        <v/>
      </c>
      <c r="U61" s="12" t="str">
        <f t="shared" ca="1" si="7"/>
        <v/>
      </c>
      <c r="V61" s="14"/>
    </row>
    <row r="62" spans="1:22" ht="20.100000000000001" customHeight="1" x14ac:dyDescent="0.25">
      <c r="A62" s="4"/>
      <c r="B62" s="13"/>
      <c r="C62" s="13"/>
      <c r="D62" s="13"/>
      <c r="E62" s="13"/>
      <c r="F62" s="13"/>
      <c r="G62" s="13"/>
      <c r="H62" s="5"/>
      <c r="I62" s="5"/>
      <c r="J62" s="6" t="str">
        <f>IF($A62="","",SUMIFS('Ausleihen &amp; Rückgaben'!$D$8:$D$207,'Ausleihen &amp; Rückgaben'!$B$8:$B$207,$A62,'Ausleihen &amp; Rückgaben'!$I$8:$I$207,"Ausgeliehen")+SUMIFS('Ausleihen &amp; Rückgaben'!$D$8:$D$207,'Ausleihen &amp; Rückgaben'!$B$8:$B$207,$A62,'Ausleihen &amp; Rückgaben'!$I$8:$I$207,"Überfällig"))</f>
        <v/>
      </c>
      <c r="K62" s="6" t="str">
        <f t="shared" si="4"/>
        <v/>
      </c>
      <c r="L62" s="7"/>
      <c r="M62" s="7"/>
      <c r="N62" s="8"/>
      <c r="O62" s="9"/>
      <c r="P62" s="9"/>
      <c r="Q62" s="10" t="str">
        <f t="shared" si="5"/>
        <v/>
      </c>
      <c r="R62" s="5"/>
      <c r="S62" s="8"/>
      <c r="T62" s="11" t="str">
        <f t="shared" si="6"/>
        <v/>
      </c>
      <c r="U62" s="12" t="str">
        <f t="shared" ca="1" si="7"/>
        <v/>
      </c>
      <c r="V62" s="14"/>
    </row>
    <row r="63" spans="1:22" ht="20.100000000000001" customHeight="1" x14ac:dyDescent="0.25">
      <c r="A63" s="4"/>
      <c r="B63" s="13"/>
      <c r="C63" s="13"/>
      <c r="D63" s="13"/>
      <c r="E63" s="13"/>
      <c r="F63" s="13"/>
      <c r="G63" s="13"/>
      <c r="H63" s="5"/>
      <c r="I63" s="5"/>
      <c r="J63" s="6" t="str">
        <f>IF($A63="","",SUMIFS('Ausleihen &amp; Rückgaben'!$D$8:$D$207,'Ausleihen &amp; Rückgaben'!$B$8:$B$207,$A63,'Ausleihen &amp; Rückgaben'!$I$8:$I$207,"Ausgeliehen")+SUMIFS('Ausleihen &amp; Rückgaben'!$D$8:$D$207,'Ausleihen &amp; Rückgaben'!$B$8:$B$207,$A63,'Ausleihen &amp; Rückgaben'!$I$8:$I$207,"Überfällig"))</f>
        <v/>
      </c>
      <c r="K63" s="6" t="str">
        <f t="shared" si="4"/>
        <v/>
      </c>
      <c r="L63" s="7"/>
      <c r="M63" s="7"/>
      <c r="N63" s="8"/>
      <c r="O63" s="9"/>
      <c r="P63" s="9"/>
      <c r="Q63" s="10" t="str">
        <f t="shared" si="5"/>
        <v/>
      </c>
      <c r="R63" s="5"/>
      <c r="S63" s="8"/>
      <c r="T63" s="11" t="str">
        <f t="shared" si="6"/>
        <v/>
      </c>
      <c r="U63" s="12" t="str">
        <f t="shared" ca="1" si="7"/>
        <v/>
      </c>
      <c r="V63" s="14"/>
    </row>
    <row r="64" spans="1:22" ht="20.100000000000001" customHeight="1" x14ac:dyDescent="0.25">
      <c r="A64" s="4"/>
      <c r="B64" s="13"/>
      <c r="C64" s="13"/>
      <c r="D64" s="13"/>
      <c r="E64" s="13"/>
      <c r="F64" s="13"/>
      <c r="G64" s="13"/>
      <c r="H64" s="5"/>
      <c r="I64" s="5"/>
      <c r="J64" s="6" t="str">
        <f>IF($A64="","",SUMIFS('Ausleihen &amp; Rückgaben'!$D$8:$D$207,'Ausleihen &amp; Rückgaben'!$B$8:$B$207,$A64,'Ausleihen &amp; Rückgaben'!$I$8:$I$207,"Ausgeliehen")+SUMIFS('Ausleihen &amp; Rückgaben'!$D$8:$D$207,'Ausleihen &amp; Rückgaben'!$B$8:$B$207,$A64,'Ausleihen &amp; Rückgaben'!$I$8:$I$207,"Überfällig"))</f>
        <v/>
      </c>
      <c r="K64" s="6" t="str">
        <f t="shared" si="4"/>
        <v/>
      </c>
      <c r="L64" s="7"/>
      <c r="M64" s="7"/>
      <c r="N64" s="8"/>
      <c r="O64" s="9"/>
      <c r="P64" s="9"/>
      <c r="Q64" s="10" t="str">
        <f t="shared" si="5"/>
        <v/>
      </c>
      <c r="R64" s="5"/>
      <c r="S64" s="8"/>
      <c r="T64" s="11" t="str">
        <f t="shared" si="6"/>
        <v/>
      </c>
      <c r="U64" s="12" t="str">
        <f t="shared" ca="1" si="7"/>
        <v/>
      </c>
      <c r="V64" s="14"/>
    </row>
    <row r="65" spans="1:22" ht="20.100000000000001" customHeight="1" x14ac:dyDescent="0.25">
      <c r="A65" s="4"/>
      <c r="B65" s="13"/>
      <c r="C65" s="13"/>
      <c r="D65" s="13"/>
      <c r="E65" s="13"/>
      <c r="F65" s="13"/>
      <c r="G65" s="13"/>
      <c r="H65" s="5"/>
      <c r="I65" s="5"/>
      <c r="J65" s="6" t="str">
        <f>IF($A65="","",SUMIFS('Ausleihen &amp; Rückgaben'!$D$8:$D$207,'Ausleihen &amp; Rückgaben'!$B$8:$B$207,$A65,'Ausleihen &amp; Rückgaben'!$I$8:$I$207,"Ausgeliehen")+SUMIFS('Ausleihen &amp; Rückgaben'!$D$8:$D$207,'Ausleihen &amp; Rückgaben'!$B$8:$B$207,$A65,'Ausleihen &amp; Rückgaben'!$I$8:$I$207,"Überfällig"))</f>
        <v/>
      </c>
      <c r="K65" s="6" t="str">
        <f t="shared" si="4"/>
        <v/>
      </c>
      <c r="L65" s="7"/>
      <c r="M65" s="7"/>
      <c r="N65" s="8"/>
      <c r="O65" s="9"/>
      <c r="P65" s="9"/>
      <c r="Q65" s="10" t="str">
        <f t="shared" si="5"/>
        <v/>
      </c>
      <c r="R65" s="5"/>
      <c r="S65" s="8"/>
      <c r="T65" s="11" t="str">
        <f t="shared" si="6"/>
        <v/>
      </c>
      <c r="U65" s="12" t="str">
        <f t="shared" ca="1" si="7"/>
        <v/>
      </c>
      <c r="V65" s="14"/>
    </row>
    <row r="66" spans="1:22" ht="20.100000000000001" customHeight="1" x14ac:dyDescent="0.25">
      <c r="A66" s="4"/>
      <c r="B66" s="13"/>
      <c r="C66" s="13"/>
      <c r="D66" s="13"/>
      <c r="E66" s="13"/>
      <c r="F66" s="13"/>
      <c r="G66" s="13"/>
      <c r="H66" s="5"/>
      <c r="I66" s="5"/>
      <c r="J66" s="6" t="str">
        <f>IF($A66="","",SUMIFS('Ausleihen &amp; Rückgaben'!$D$8:$D$207,'Ausleihen &amp; Rückgaben'!$B$8:$B$207,$A66,'Ausleihen &amp; Rückgaben'!$I$8:$I$207,"Ausgeliehen")+SUMIFS('Ausleihen &amp; Rückgaben'!$D$8:$D$207,'Ausleihen &amp; Rückgaben'!$B$8:$B$207,$A66,'Ausleihen &amp; Rückgaben'!$I$8:$I$207,"Überfällig"))</f>
        <v/>
      </c>
      <c r="K66" s="6" t="str">
        <f t="shared" si="4"/>
        <v/>
      </c>
      <c r="L66" s="7"/>
      <c r="M66" s="7"/>
      <c r="N66" s="8"/>
      <c r="O66" s="9"/>
      <c r="P66" s="9"/>
      <c r="Q66" s="10" t="str">
        <f t="shared" si="5"/>
        <v/>
      </c>
      <c r="R66" s="5"/>
      <c r="S66" s="8"/>
      <c r="T66" s="11" t="str">
        <f t="shared" si="6"/>
        <v/>
      </c>
      <c r="U66" s="12" t="str">
        <f t="shared" ca="1" si="7"/>
        <v/>
      </c>
      <c r="V66" s="14"/>
    </row>
    <row r="67" spans="1:22" ht="20.100000000000001" customHeight="1" x14ac:dyDescent="0.25">
      <c r="A67" s="4"/>
      <c r="B67" s="13"/>
      <c r="C67" s="13"/>
      <c r="D67" s="13"/>
      <c r="E67" s="13"/>
      <c r="F67" s="13"/>
      <c r="G67" s="13"/>
      <c r="H67" s="5"/>
      <c r="I67" s="5"/>
      <c r="J67" s="6" t="str">
        <f>IF($A67="","",SUMIFS('Ausleihen &amp; Rückgaben'!$D$8:$D$207,'Ausleihen &amp; Rückgaben'!$B$8:$B$207,$A67,'Ausleihen &amp; Rückgaben'!$I$8:$I$207,"Ausgeliehen")+SUMIFS('Ausleihen &amp; Rückgaben'!$D$8:$D$207,'Ausleihen &amp; Rückgaben'!$B$8:$B$207,$A67,'Ausleihen &amp; Rückgaben'!$I$8:$I$207,"Überfällig"))</f>
        <v/>
      </c>
      <c r="K67" s="6" t="str">
        <f t="shared" si="4"/>
        <v/>
      </c>
      <c r="L67" s="7"/>
      <c r="M67" s="7"/>
      <c r="N67" s="8"/>
      <c r="O67" s="9"/>
      <c r="P67" s="9"/>
      <c r="Q67" s="10" t="str">
        <f t="shared" si="5"/>
        <v/>
      </c>
      <c r="R67" s="5"/>
      <c r="S67" s="8"/>
      <c r="T67" s="11" t="str">
        <f t="shared" si="6"/>
        <v/>
      </c>
      <c r="U67" s="12" t="str">
        <f t="shared" ca="1" si="7"/>
        <v/>
      </c>
      <c r="V67" s="14"/>
    </row>
    <row r="68" spans="1:22" ht="20.100000000000001" customHeight="1" x14ac:dyDescent="0.25">
      <c r="A68" s="4"/>
      <c r="B68" s="13"/>
      <c r="C68" s="13"/>
      <c r="D68" s="13"/>
      <c r="E68" s="13"/>
      <c r="F68" s="13"/>
      <c r="G68" s="13"/>
      <c r="H68" s="5"/>
      <c r="I68" s="5"/>
      <c r="J68" s="6" t="str">
        <f>IF($A68="","",SUMIFS('Ausleihen &amp; Rückgaben'!$D$8:$D$207,'Ausleihen &amp; Rückgaben'!$B$8:$B$207,$A68,'Ausleihen &amp; Rückgaben'!$I$8:$I$207,"Ausgeliehen")+SUMIFS('Ausleihen &amp; Rückgaben'!$D$8:$D$207,'Ausleihen &amp; Rückgaben'!$B$8:$B$207,$A68,'Ausleihen &amp; Rückgaben'!$I$8:$I$207,"Überfällig"))</f>
        <v/>
      </c>
      <c r="K68" s="6" t="str">
        <f t="shared" si="4"/>
        <v/>
      </c>
      <c r="L68" s="7"/>
      <c r="M68" s="7"/>
      <c r="N68" s="8"/>
      <c r="O68" s="9"/>
      <c r="P68" s="9"/>
      <c r="Q68" s="10" t="str">
        <f t="shared" si="5"/>
        <v/>
      </c>
      <c r="R68" s="5"/>
      <c r="S68" s="8"/>
      <c r="T68" s="11" t="str">
        <f t="shared" si="6"/>
        <v/>
      </c>
      <c r="U68" s="12" t="str">
        <f t="shared" ca="1" si="7"/>
        <v/>
      </c>
      <c r="V68" s="14"/>
    </row>
    <row r="69" spans="1:22" ht="20.100000000000001" customHeight="1" x14ac:dyDescent="0.25">
      <c r="A69" s="4"/>
      <c r="B69" s="13"/>
      <c r="C69" s="13"/>
      <c r="D69" s="13"/>
      <c r="E69" s="13"/>
      <c r="F69" s="13"/>
      <c r="G69" s="13"/>
      <c r="H69" s="5"/>
      <c r="I69" s="5"/>
      <c r="J69" s="6" t="str">
        <f>IF($A69="","",SUMIFS('Ausleihen &amp; Rückgaben'!$D$8:$D$207,'Ausleihen &amp; Rückgaben'!$B$8:$B$207,$A69,'Ausleihen &amp; Rückgaben'!$I$8:$I$207,"Ausgeliehen")+SUMIFS('Ausleihen &amp; Rückgaben'!$D$8:$D$207,'Ausleihen &amp; Rückgaben'!$B$8:$B$207,$A69,'Ausleihen &amp; Rückgaben'!$I$8:$I$207,"Überfällig"))</f>
        <v/>
      </c>
      <c r="K69" s="6" t="str">
        <f t="shared" si="4"/>
        <v/>
      </c>
      <c r="L69" s="7"/>
      <c r="M69" s="7"/>
      <c r="N69" s="8"/>
      <c r="O69" s="9"/>
      <c r="P69" s="9"/>
      <c r="Q69" s="10" t="str">
        <f t="shared" si="5"/>
        <v/>
      </c>
      <c r="R69" s="5"/>
      <c r="S69" s="8"/>
      <c r="T69" s="11" t="str">
        <f t="shared" si="6"/>
        <v/>
      </c>
      <c r="U69" s="12" t="str">
        <f t="shared" ca="1" si="7"/>
        <v/>
      </c>
      <c r="V69" s="14"/>
    </row>
    <row r="70" spans="1:22" ht="20.100000000000001" customHeight="1" x14ac:dyDescent="0.25">
      <c r="A70" s="4"/>
      <c r="B70" s="13"/>
      <c r="C70" s="13"/>
      <c r="D70" s="13"/>
      <c r="E70" s="13"/>
      <c r="F70" s="13"/>
      <c r="G70" s="13"/>
      <c r="H70" s="5"/>
      <c r="I70" s="5"/>
      <c r="J70" s="6" t="str">
        <f>IF($A70="","",SUMIFS('Ausleihen &amp; Rückgaben'!$D$8:$D$207,'Ausleihen &amp; Rückgaben'!$B$8:$B$207,$A70,'Ausleihen &amp; Rückgaben'!$I$8:$I$207,"Ausgeliehen")+SUMIFS('Ausleihen &amp; Rückgaben'!$D$8:$D$207,'Ausleihen &amp; Rückgaben'!$B$8:$B$207,$A70,'Ausleihen &amp; Rückgaben'!$I$8:$I$207,"Überfällig"))</f>
        <v/>
      </c>
      <c r="K70" s="6" t="str">
        <f t="shared" si="4"/>
        <v/>
      </c>
      <c r="L70" s="7"/>
      <c r="M70" s="7"/>
      <c r="N70" s="8"/>
      <c r="O70" s="9"/>
      <c r="P70" s="9"/>
      <c r="Q70" s="10" t="str">
        <f t="shared" si="5"/>
        <v/>
      </c>
      <c r="R70" s="5"/>
      <c r="S70" s="8"/>
      <c r="T70" s="11" t="str">
        <f t="shared" si="6"/>
        <v/>
      </c>
      <c r="U70" s="12" t="str">
        <f t="shared" ca="1" si="7"/>
        <v/>
      </c>
      <c r="V70" s="14"/>
    </row>
    <row r="71" spans="1:22" ht="20.100000000000001" customHeight="1" x14ac:dyDescent="0.25">
      <c r="A71" s="4"/>
      <c r="B71" s="13"/>
      <c r="C71" s="13"/>
      <c r="D71" s="13"/>
      <c r="E71" s="13"/>
      <c r="F71" s="13"/>
      <c r="G71" s="13"/>
      <c r="H71" s="5"/>
      <c r="I71" s="5"/>
      <c r="J71" s="6" t="str">
        <f>IF($A71="","",SUMIFS('Ausleihen &amp; Rückgaben'!$D$8:$D$207,'Ausleihen &amp; Rückgaben'!$B$8:$B$207,$A71,'Ausleihen &amp; Rückgaben'!$I$8:$I$207,"Ausgeliehen")+SUMIFS('Ausleihen &amp; Rückgaben'!$D$8:$D$207,'Ausleihen &amp; Rückgaben'!$B$8:$B$207,$A71,'Ausleihen &amp; Rückgaben'!$I$8:$I$207,"Überfällig"))</f>
        <v/>
      </c>
      <c r="K71" s="6" t="str">
        <f t="shared" si="4"/>
        <v/>
      </c>
      <c r="L71" s="7"/>
      <c r="M71" s="7"/>
      <c r="N71" s="8"/>
      <c r="O71" s="9"/>
      <c r="P71" s="9"/>
      <c r="Q71" s="10" t="str">
        <f t="shared" si="5"/>
        <v/>
      </c>
      <c r="R71" s="5"/>
      <c r="S71" s="8"/>
      <c r="T71" s="11" t="str">
        <f t="shared" si="6"/>
        <v/>
      </c>
      <c r="U71" s="12" t="str">
        <f t="shared" ca="1" si="7"/>
        <v/>
      </c>
      <c r="V71" s="14"/>
    </row>
    <row r="72" spans="1:22" ht="20.100000000000001" customHeight="1" x14ac:dyDescent="0.25">
      <c r="A72" s="4"/>
      <c r="B72" s="13"/>
      <c r="C72" s="13"/>
      <c r="D72" s="13"/>
      <c r="E72" s="13"/>
      <c r="F72" s="13"/>
      <c r="G72" s="13"/>
      <c r="H72" s="5"/>
      <c r="I72" s="5"/>
      <c r="J72" s="6" t="str">
        <f>IF($A72="","",SUMIFS('Ausleihen &amp; Rückgaben'!$D$8:$D$207,'Ausleihen &amp; Rückgaben'!$B$8:$B$207,$A72,'Ausleihen &amp; Rückgaben'!$I$8:$I$207,"Ausgeliehen")+SUMIFS('Ausleihen &amp; Rückgaben'!$D$8:$D$207,'Ausleihen &amp; Rückgaben'!$B$8:$B$207,$A72,'Ausleihen &amp; Rückgaben'!$I$8:$I$207,"Überfällig"))</f>
        <v/>
      </c>
      <c r="K72" s="6" t="str">
        <f t="shared" ref="K72:K107" si="8">IF($A72="","",IF($L72&lt;&gt;"Aktiv",0,$H72-$J72))</f>
        <v/>
      </c>
      <c r="L72" s="7"/>
      <c r="M72" s="7"/>
      <c r="N72" s="8"/>
      <c r="O72" s="9"/>
      <c r="P72" s="9"/>
      <c r="Q72" s="10" t="str">
        <f t="shared" ref="Q72:Q107" si="9">IF($A72="","",$H72*$P72)</f>
        <v/>
      </c>
      <c r="R72" s="5"/>
      <c r="S72" s="8"/>
      <c r="T72" s="11" t="str">
        <f t="shared" ref="T72:T107" si="10">IF(OR($A72="",$R72="",$S72=""),"",EDATE($S72,$R72))</f>
        <v/>
      </c>
      <c r="U72" s="12" t="str">
        <f t="shared" ref="U72:U107" ca="1" si="11">IF($A72="","",IF($T72="","Keine Prüffrist",IF($T72&lt;TODAY(),"Überfällig",IF($T72&lt;=TODAY()+30,"In 30 Tagen","Aktuell"))))</f>
        <v/>
      </c>
      <c r="V72" s="14"/>
    </row>
    <row r="73" spans="1:22" ht="20.100000000000001" customHeight="1" x14ac:dyDescent="0.25">
      <c r="A73" s="4"/>
      <c r="B73" s="13"/>
      <c r="C73" s="13"/>
      <c r="D73" s="13"/>
      <c r="E73" s="13"/>
      <c r="F73" s="13"/>
      <c r="G73" s="13"/>
      <c r="H73" s="5"/>
      <c r="I73" s="5"/>
      <c r="J73" s="6" t="str">
        <f>IF($A73="","",SUMIFS('Ausleihen &amp; Rückgaben'!$D$8:$D$207,'Ausleihen &amp; Rückgaben'!$B$8:$B$207,$A73,'Ausleihen &amp; Rückgaben'!$I$8:$I$207,"Ausgeliehen")+SUMIFS('Ausleihen &amp; Rückgaben'!$D$8:$D$207,'Ausleihen &amp; Rückgaben'!$B$8:$B$207,$A73,'Ausleihen &amp; Rückgaben'!$I$8:$I$207,"Überfällig"))</f>
        <v/>
      </c>
      <c r="K73" s="6" t="str">
        <f t="shared" si="8"/>
        <v/>
      </c>
      <c r="L73" s="7"/>
      <c r="M73" s="7"/>
      <c r="N73" s="8"/>
      <c r="O73" s="9"/>
      <c r="P73" s="9"/>
      <c r="Q73" s="10" t="str">
        <f t="shared" si="9"/>
        <v/>
      </c>
      <c r="R73" s="5"/>
      <c r="S73" s="8"/>
      <c r="T73" s="11" t="str">
        <f t="shared" si="10"/>
        <v/>
      </c>
      <c r="U73" s="12" t="str">
        <f t="shared" ca="1" si="11"/>
        <v/>
      </c>
      <c r="V73" s="14"/>
    </row>
    <row r="74" spans="1:22" ht="20.100000000000001" customHeight="1" x14ac:dyDescent="0.25">
      <c r="A74" s="4"/>
      <c r="B74" s="13"/>
      <c r="C74" s="13"/>
      <c r="D74" s="13"/>
      <c r="E74" s="13"/>
      <c r="F74" s="13"/>
      <c r="G74" s="13"/>
      <c r="H74" s="5"/>
      <c r="I74" s="5"/>
      <c r="J74" s="6" t="str">
        <f>IF($A74="","",SUMIFS('Ausleihen &amp; Rückgaben'!$D$8:$D$207,'Ausleihen &amp; Rückgaben'!$B$8:$B$207,$A74,'Ausleihen &amp; Rückgaben'!$I$8:$I$207,"Ausgeliehen")+SUMIFS('Ausleihen &amp; Rückgaben'!$D$8:$D$207,'Ausleihen &amp; Rückgaben'!$B$8:$B$207,$A74,'Ausleihen &amp; Rückgaben'!$I$8:$I$207,"Überfällig"))</f>
        <v/>
      </c>
      <c r="K74" s="6" t="str">
        <f t="shared" si="8"/>
        <v/>
      </c>
      <c r="L74" s="7"/>
      <c r="M74" s="7"/>
      <c r="N74" s="8"/>
      <c r="O74" s="9"/>
      <c r="P74" s="9"/>
      <c r="Q74" s="10" t="str">
        <f t="shared" si="9"/>
        <v/>
      </c>
      <c r="R74" s="5"/>
      <c r="S74" s="8"/>
      <c r="T74" s="11" t="str">
        <f t="shared" si="10"/>
        <v/>
      </c>
      <c r="U74" s="12" t="str">
        <f t="shared" ca="1" si="11"/>
        <v/>
      </c>
      <c r="V74" s="14"/>
    </row>
    <row r="75" spans="1:22" ht="20.100000000000001" customHeight="1" x14ac:dyDescent="0.25">
      <c r="A75" s="4"/>
      <c r="B75" s="13"/>
      <c r="C75" s="13"/>
      <c r="D75" s="13"/>
      <c r="E75" s="13"/>
      <c r="F75" s="13"/>
      <c r="G75" s="13"/>
      <c r="H75" s="5"/>
      <c r="I75" s="5"/>
      <c r="J75" s="6" t="str">
        <f>IF($A75="","",SUMIFS('Ausleihen &amp; Rückgaben'!$D$8:$D$207,'Ausleihen &amp; Rückgaben'!$B$8:$B$207,$A75,'Ausleihen &amp; Rückgaben'!$I$8:$I$207,"Ausgeliehen")+SUMIFS('Ausleihen &amp; Rückgaben'!$D$8:$D$207,'Ausleihen &amp; Rückgaben'!$B$8:$B$207,$A75,'Ausleihen &amp; Rückgaben'!$I$8:$I$207,"Überfällig"))</f>
        <v/>
      </c>
      <c r="K75" s="6" t="str">
        <f t="shared" si="8"/>
        <v/>
      </c>
      <c r="L75" s="7"/>
      <c r="M75" s="7"/>
      <c r="N75" s="8"/>
      <c r="O75" s="9"/>
      <c r="P75" s="9"/>
      <c r="Q75" s="10" t="str">
        <f t="shared" si="9"/>
        <v/>
      </c>
      <c r="R75" s="5"/>
      <c r="S75" s="8"/>
      <c r="T75" s="11" t="str">
        <f t="shared" si="10"/>
        <v/>
      </c>
      <c r="U75" s="12" t="str">
        <f t="shared" ca="1" si="11"/>
        <v/>
      </c>
      <c r="V75" s="14"/>
    </row>
    <row r="76" spans="1:22" ht="20.100000000000001" customHeight="1" x14ac:dyDescent="0.25">
      <c r="A76" s="4"/>
      <c r="B76" s="13"/>
      <c r="C76" s="13"/>
      <c r="D76" s="13"/>
      <c r="E76" s="13"/>
      <c r="F76" s="13"/>
      <c r="G76" s="13"/>
      <c r="H76" s="5"/>
      <c r="I76" s="5"/>
      <c r="J76" s="6" t="str">
        <f>IF($A76="","",SUMIFS('Ausleihen &amp; Rückgaben'!$D$8:$D$207,'Ausleihen &amp; Rückgaben'!$B$8:$B$207,$A76,'Ausleihen &amp; Rückgaben'!$I$8:$I$207,"Ausgeliehen")+SUMIFS('Ausleihen &amp; Rückgaben'!$D$8:$D$207,'Ausleihen &amp; Rückgaben'!$B$8:$B$207,$A76,'Ausleihen &amp; Rückgaben'!$I$8:$I$207,"Überfällig"))</f>
        <v/>
      </c>
      <c r="K76" s="6" t="str">
        <f t="shared" si="8"/>
        <v/>
      </c>
      <c r="L76" s="7"/>
      <c r="M76" s="7"/>
      <c r="N76" s="8"/>
      <c r="O76" s="9"/>
      <c r="P76" s="9"/>
      <c r="Q76" s="10" t="str">
        <f t="shared" si="9"/>
        <v/>
      </c>
      <c r="R76" s="5"/>
      <c r="S76" s="8"/>
      <c r="T76" s="11" t="str">
        <f t="shared" si="10"/>
        <v/>
      </c>
      <c r="U76" s="12" t="str">
        <f t="shared" ca="1" si="11"/>
        <v/>
      </c>
      <c r="V76" s="14"/>
    </row>
    <row r="77" spans="1:22" ht="20.100000000000001" customHeight="1" x14ac:dyDescent="0.25">
      <c r="A77" s="4"/>
      <c r="B77" s="13"/>
      <c r="C77" s="13"/>
      <c r="D77" s="13"/>
      <c r="E77" s="13"/>
      <c r="F77" s="13"/>
      <c r="G77" s="13"/>
      <c r="H77" s="5"/>
      <c r="I77" s="5"/>
      <c r="J77" s="6" t="str">
        <f>IF($A77="","",SUMIFS('Ausleihen &amp; Rückgaben'!$D$8:$D$207,'Ausleihen &amp; Rückgaben'!$B$8:$B$207,$A77,'Ausleihen &amp; Rückgaben'!$I$8:$I$207,"Ausgeliehen")+SUMIFS('Ausleihen &amp; Rückgaben'!$D$8:$D$207,'Ausleihen &amp; Rückgaben'!$B$8:$B$207,$A77,'Ausleihen &amp; Rückgaben'!$I$8:$I$207,"Überfällig"))</f>
        <v/>
      </c>
      <c r="K77" s="6" t="str">
        <f t="shared" si="8"/>
        <v/>
      </c>
      <c r="L77" s="7"/>
      <c r="M77" s="7"/>
      <c r="N77" s="8"/>
      <c r="O77" s="9"/>
      <c r="P77" s="9"/>
      <c r="Q77" s="10" t="str">
        <f t="shared" si="9"/>
        <v/>
      </c>
      <c r="R77" s="5"/>
      <c r="S77" s="8"/>
      <c r="T77" s="11" t="str">
        <f t="shared" si="10"/>
        <v/>
      </c>
      <c r="U77" s="12" t="str">
        <f t="shared" ca="1" si="11"/>
        <v/>
      </c>
      <c r="V77" s="14"/>
    </row>
    <row r="78" spans="1:22" ht="20.100000000000001" customHeight="1" x14ac:dyDescent="0.25">
      <c r="A78" s="4"/>
      <c r="B78" s="13"/>
      <c r="C78" s="13"/>
      <c r="D78" s="13"/>
      <c r="E78" s="13"/>
      <c r="F78" s="13"/>
      <c r="G78" s="13"/>
      <c r="H78" s="5"/>
      <c r="I78" s="5"/>
      <c r="J78" s="6" t="str">
        <f>IF($A78="","",SUMIFS('Ausleihen &amp; Rückgaben'!$D$8:$D$207,'Ausleihen &amp; Rückgaben'!$B$8:$B$207,$A78,'Ausleihen &amp; Rückgaben'!$I$8:$I$207,"Ausgeliehen")+SUMIFS('Ausleihen &amp; Rückgaben'!$D$8:$D$207,'Ausleihen &amp; Rückgaben'!$B$8:$B$207,$A78,'Ausleihen &amp; Rückgaben'!$I$8:$I$207,"Überfällig"))</f>
        <v/>
      </c>
      <c r="K78" s="6" t="str">
        <f t="shared" si="8"/>
        <v/>
      </c>
      <c r="L78" s="7"/>
      <c r="M78" s="7"/>
      <c r="N78" s="8"/>
      <c r="O78" s="9"/>
      <c r="P78" s="9"/>
      <c r="Q78" s="10" t="str">
        <f t="shared" si="9"/>
        <v/>
      </c>
      <c r="R78" s="5"/>
      <c r="S78" s="8"/>
      <c r="T78" s="11" t="str">
        <f t="shared" si="10"/>
        <v/>
      </c>
      <c r="U78" s="12" t="str">
        <f t="shared" ca="1" si="11"/>
        <v/>
      </c>
      <c r="V78" s="14"/>
    </row>
    <row r="79" spans="1:22" ht="20.100000000000001" customHeight="1" x14ac:dyDescent="0.25">
      <c r="A79" s="4"/>
      <c r="B79" s="13"/>
      <c r="C79" s="13"/>
      <c r="D79" s="13"/>
      <c r="E79" s="13"/>
      <c r="F79" s="13"/>
      <c r="G79" s="13"/>
      <c r="H79" s="5"/>
      <c r="I79" s="5"/>
      <c r="J79" s="6" t="str">
        <f>IF($A79="","",SUMIFS('Ausleihen &amp; Rückgaben'!$D$8:$D$207,'Ausleihen &amp; Rückgaben'!$B$8:$B$207,$A79,'Ausleihen &amp; Rückgaben'!$I$8:$I$207,"Ausgeliehen")+SUMIFS('Ausleihen &amp; Rückgaben'!$D$8:$D$207,'Ausleihen &amp; Rückgaben'!$B$8:$B$207,$A79,'Ausleihen &amp; Rückgaben'!$I$8:$I$207,"Überfällig"))</f>
        <v/>
      </c>
      <c r="K79" s="6" t="str">
        <f t="shared" si="8"/>
        <v/>
      </c>
      <c r="L79" s="7"/>
      <c r="M79" s="7"/>
      <c r="N79" s="8"/>
      <c r="O79" s="9"/>
      <c r="P79" s="9"/>
      <c r="Q79" s="10" t="str">
        <f t="shared" si="9"/>
        <v/>
      </c>
      <c r="R79" s="5"/>
      <c r="S79" s="8"/>
      <c r="T79" s="11" t="str">
        <f t="shared" si="10"/>
        <v/>
      </c>
      <c r="U79" s="12" t="str">
        <f t="shared" ca="1" si="11"/>
        <v/>
      </c>
      <c r="V79" s="14"/>
    </row>
    <row r="80" spans="1:22" ht="20.100000000000001" customHeight="1" x14ac:dyDescent="0.25">
      <c r="A80" s="4"/>
      <c r="B80" s="13"/>
      <c r="C80" s="13"/>
      <c r="D80" s="13"/>
      <c r="E80" s="13"/>
      <c r="F80" s="13"/>
      <c r="G80" s="13"/>
      <c r="H80" s="5"/>
      <c r="I80" s="5"/>
      <c r="J80" s="6" t="str">
        <f>IF($A80="","",SUMIFS('Ausleihen &amp; Rückgaben'!$D$8:$D$207,'Ausleihen &amp; Rückgaben'!$B$8:$B$207,$A80,'Ausleihen &amp; Rückgaben'!$I$8:$I$207,"Ausgeliehen")+SUMIFS('Ausleihen &amp; Rückgaben'!$D$8:$D$207,'Ausleihen &amp; Rückgaben'!$B$8:$B$207,$A80,'Ausleihen &amp; Rückgaben'!$I$8:$I$207,"Überfällig"))</f>
        <v/>
      </c>
      <c r="K80" s="6" t="str">
        <f t="shared" si="8"/>
        <v/>
      </c>
      <c r="L80" s="7"/>
      <c r="M80" s="7"/>
      <c r="N80" s="8"/>
      <c r="O80" s="9"/>
      <c r="P80" s="9"/>
      <c r="Q80" s="10" t="str">
        <f t="shared" si="9"/>
        <v/>
      </c>
      <c r="R80" s="5"/>
      <c r="S80" s="8"/>
      <c r="T80" s="11" t="str">
        <f t="shared" si="10"/>
        <v/>
      </c>
      <c r="U80" s="12" t="str">
        <f t="shared" ca="1" si="11"/>
        <v/>
      </c>
      <c r="V80" s="14"/>
    </row>
    <row r="81" spans="1:22" ht="20.100000000000001" customHeight="1" x14ac:dyDescent="0.25">
      <c r="A81" s="4"/>
      <c r="B81" s="13"/>
      <c r="C81" s="13"/>
      <c r="D81" s="13"/>
      <c r="E81" s="13"/>
      <c r="F81" s="13"/>
      <c r="G81" s="13"/>
      <c r="H81" s="5"/>
      <c r="I81" s="5"/>
      <c r="J81" s="6" t="str">
        <f>IF($A81="","",SUMIFS('Ausleihen &amp; Rückgaben'!$D$8:$D$207,'Ausleihen &amp; Rückgaben'!$B$8:$B$207,$A81,'Ausleihen &amp; Rückgaben'!$I$8:$I$207,"Ausgeliehen")+SUMIFS('Ausleihen &amp; Rückgaben'!$D$8:$D$207,'Ausleihen &amp; Rückgaben'!$B$8:$B$207,$A81,'Ausleihen &amp; Rückgaben'!$I$8:$I$207,"Überfällig"))</f>
        <v/>
      </c>
      <c r="K81" s="6" t="str">
        <f t="shared" si="8"/>
        <v/>
      </c>
      <c r="L81" s="7"/>
      <c r="M81" s="7"/>
      <c r="N81" s="8"/>
      <c r="O81" s="9"/>
      <c r="P81" s="9"/>
      <c r="Q81" s="10" t="str">
        <f t="shared" si="9"/>
        <v/>
      </c>
      <c r="R81" s="5"/>
      <c r="S81" s="8"/>
      <c r="T81" s="11" t="str">
        <f t="shared" si="10"/>
        <v/>
      </c>
      <c r="U81" s="12" t="str">
        <f t="shared" ca="1" si="11"/>
        <v/>
      </c>
      <c r="V81" s="14"/>
    </row>
    <row r="82" spans="1:22" ht="20.100000000000001" customHeight="1" x14ac:dyDescent="0.25">
      <c r="A82" s="4"/>
      <c r="B82" s="13"/>
      <c r="C82" s="13"/>
      <c r="D82" s="13"/>
      <c r="E82" s="13"/>
      <c r="F82" s="13"/>
      <c r="G82" s="13"/>
      <c r="H82" s="5"/>
      <c r="I82" s="5"/>
      <c r="J82" s="6" t="str">
        <f>IF($A82="","",SUMIFS('Ausleihen &amp; Rückgaben'!$D$8:$D$207,'Ausleihen &amp; Rückgaben'!$B$8:$B$207,$A82,'Ausleihen &amp; Rückgaben'!$I$8:$I$207,"Ausgeliehen")+SUMIFS('Ausleihen &amp; Rückgaben'!$D$8:$D$207,'Ausleihen &amp; Rückgaben'!$B$8:$B$207,$A82,'Ausleihen &amp; Rückgaben'!$I$8:$I$207,"Überfällig"))</f>
        <v/>
      </c>
      <c r="K82" s="6" t="str">
        <f t="shared" si="8"/>
        <v/>
      </c>
      <c r="L82" s="7"/>
      <c r="M82" s="7"/>
      <c r="N82" s="8"/>
      <c r="O82" s="9"/>
      <c r="P82" s="9"/>
      <c r="Q82" s="10" t="str">
        <f t="shared" si="9"/>
        <v/>
      </c>
      <c r="R82" s="5"/>
      <c r="S82" s="8"/>
      <c r="T82" s="11" t="str">
        <f t="shared" si="10"/>
        <v/>
      </c>
      <c r="U82" s="12" t="str">
        <f t="shared" ca="1" si="11"/>
        <v/>
      </c>
      <c r="V82" s="14"/>
    </row>
    <row r="83" spans="1:22" ht="20.100000000000001" customHeight="1" x14ac:dyDescent="0.25">
      <c r="A83" s="4"/>
      <c r="B83" s="13"/>
      <c r="C83" s="13"/>
      <c r="D83" s="13"/>
      <c r="E83" s="13"/>
      <c r="F83" s="13"/>
      <c r="G83" s="13"/>
      <c r="H83" s="5"/>
      <c r="I83" s="5"/>
      <c r="J83" s="6" t="str">
        <f>IF($A83="","",SUMIFS('Ausleihen &amp; Rückgaben'!$D$8:$D$207,'Ausleihen &amp; Rückgaben'!$B$8:$B$207,$A83,'Ausleihen &amp; Rückgaben'!$I$8:$I$207,"Ausgeliehen")+SUMIFS('Ausleihen &amp; Rückgaben'!$D$8:$D$207,'Ausleihen &amp; Rückgaben'!$B$8:$B$207,$A83,'Ausleihen &amp; Rückgaben'!$I$8:$I$207,"Überfällig"))</f>
        <v/>
      </c>
      <c r="K83" s="6" t="str">
        <f t="shared" si="8"/>
        <v/>
      </c>
      <c r="L83" s="7"/>
      <c r="M83" s="7"/>
      <c r="N83" s="8"/>
      <c r="O83" s="9"/>
      <c r="P83" s="9"/>
      <c r="Q83" s="10" t="str">
        <f t="shared" si="9"/>
        <v/>
      </c>
      <c r="R83" s="5"/>
      <c r="S83" s="8"/>
      <c r="T83" s="11" t="str">
        <f t="shared" si="10"/>
        <v/>
      </c>
      <c r="U83" s="12" t="str">
        <f t="shared" ca="1" si="11"/>
        <v/>
      </c>
      <c r="V83" s="14"/>
    </row>
    <row r="84" spans="1:22" ht="20.100000000000001" customHeight="1" x14ac:dyDescent="0.25">
      <c r="A84" s="4"/>
      <c r="B84" s="13"/>
      <c r="C84" s="13"/>
      <c r="D84" s="13"/>
      <c r="E84" s="13"/>
      <c r="F84" s="13"/>
      <c r="G84" s="13"/>
      <c r="H84" s="5"/>
      <c r="I84" s="5"/>
      <c r="J84" s="6" t="str">
        <f>IF($A84="","",SUMIFS('Ausleihen &amp; Rückgaben'!$D$8:$D$207,'Ausleihen &amp; Rückgaben'!$B$8:$B$207,$A84,'Ausleihen &amp; Rückgaben'!$I$8:$I$207,"Ausgeliehen")+SUMIFS('Ausleihen &amp; Rückgaben'!$D$8:$D$207,'Ausleihen &amp; Rückgaben'!$B$8:$B$207,$A84,'Ausleihen &amp; Rückgaben'!$I$8:$I$207,"Überfällig"))</f>
        <v/>
      </c>
      <c r="K84" s="6" t="str">
        <f t="shared" si="8"/>
        <v/>
      </c>
      <c r="L84" s="7"/>
      <c r="M84" s="7"/>
      <c r="N84" s="8"/>
      <c r="O84" s="9"/>
      <c r="P84" s="9"/>
      <c r="Q84" s="10" t="str">
        <f t="shared" si="9"/>
        <v/>
      </c>
      <c r="R84" s="5"/>
      <c r="S84" s="8"/>
      <c r="T84" s="11" t="str">
        <f t="shared" si="10"/>
        <v/>
      </c>
      <c r="U84" s="12" t="str">
        <f t="shared" ca="1" si="11"/>
        <v/>
      </c>
      <c r="V84" s="14"/>
    </row>
    <row r="85" spans="1:22" ht="20.100000000000001" customHeight="1" x14ac:dyDescent="0.25">
      <c r="A85" s="4"/>
      <c r="B85" s="13"/>
      <c r="C85" s="13"/>
      <c r="D85" s="13"/>
      <c r="E85" s="13"/>
      <c r="F85" s="13"/>
      <c r="G85" s="13"/>
      <c r="H85" s="5"/>
      <c r="I85" s="5"/>
      <c r="J85" s="6" t="str">
        <f>IF($A85="","",SUMIFS('Ausleihen &amp; Rückgaben'!$D$8:$D$207,'Ausleihen &amp; Rückgaben'!$B$8:$B$207,$A85,'Ausleihen &amp; Rückgaben'!$I$8:$I$207,"Ausgeliehen")+SUMIFS('Ausleihen &amp; Rückgaben'!$D$8:$D$207,'Ausleihen &amp; Rückgaben'!$B$8:$B$207,$A85,'Ausleihen &amp; Rückgaben'!$I$8:$I$207,"Überfällig"))</f>
        <v/>
      </c>
      <c r="K85" s="6" t="str">
        <f t="shared" si="8"/>
        <v/>
      </c>
      <c r="L85" s="7"/>
      <c r="M85" s="7"/>
      <c r="N85" s="8"/>
      <c r="O85" s="9"/>
      <c r="P85" s="9"/>
      <c r="Q85" s="10" t="str">
        <f t="shared" si="9"/>
        <v/>
      </c>
      <c r="R85" s="5"/>
      <c r="S85" s="8"/>
      <c r="T85" s="11" t="str">
        <f t="shared" si="10"/>
        <v/>
      </c>
      <c r="U85" s="12" t="str">
        <f t="shared" ca="1" si="11"/>
        <v/>
      </c>
      <c r="V85" s="14"/>
    </row>
    <row r="86" spans="1:22" ht="20.100000000000001" customHeight="1" x14ac:dyDescent="0.25">
      <c r="A86" s="4"/>
      <c r="B86" s="13"/>
      <c r="C86" s="13"/>
      <c r="D86" s="13"/>
      <c r="E86" s="13"/>
      <c r="F86" s="13"/>
      <c r="G86" s="13"/>
      <c r="H86" s="5"/>
      <c r="I86" s="5"/>
      <c r="J86" s="6" t="str">
        <f>IF($A86="","",SUMIFS('Ausleihen &amp; Rückgaben'!$D$8:$D$207,'Ausleihen &amp; Rückgaben'!$B$8:$B$207,$A86,'Ausleihen &amp; Rückgaben'!$I$8:$I$207,"Ausgeliehen")+SUMIFS('Ausleihen &amp; Rückgaben'!$D$8:$D$207,'Ausleihen &amp; Rückgaben'!$B$8:$B$207,$A86,'Ausleihen &amp; Rückgaben'!$I$8:$I$207,"Überfällig"))</f>
        <v/>
      </c>
      <c r="K86" s="6" t="str">
        <f t="shared" si="8"/>
        <v/>
      </c>
      <c r="L86" s="7"/>
      <c r="M86" s="7"/>
      <c r="N86" s="8"/>
      <c r="O86" s="9"/>
      <c r="P86" s="9"/>
      <c r="Q86" s="10" t="str">
        <f t="shared" si="9"/>
        <v/>
      </c>
      <c r="R86" s="5"/>
      <c r="S86" s="8"/>
      <c r="T86" s="11" t="str">
        <f t="shared" si="10"/>
        <v/>
      </c>
      <c r="U86" s="12" t="str">
        <f t="shared" ca="1" si="11"/>
        <v/>
      </c>
      <c r="V86" s="14"/>
    </row>
    <row r="87" spans="1:22" ht="20.100000000000001" customHeight="1" x14ac:dyDescent="0.25">
      <c r="A87" s="4"/>
      <c r="B87" s="13"/>
      <c r="C87" s="13"/>
      <c r="D87" s="13"/>
      <c r="E87" s="13"/>
      <c r="F87" s="13"/>
      <c r="G87" s="13"/>
      <c r="H87" s="5"/>
      <c r="I87" s="5"/>
      <c r="J87" s="6" t="str">
        <f>IF($A87="","",SUMIFS('Ausleihen &amp; Rückgaben'!$D$8:$D$207,'Ausleihen &amp; Rückgaben'!$B$8:$B$207,$A87,'Ausleihen &amp; Rückgaben'!$I$8:$I$207,"Ausgeliehen")+SUMIFS('Ausleihen &amp; Rückgaben'!$D$8:$D$207,'Ausleihen &amp; Rückgaben'!$B$8:$B$207,$A87,'Ausleihen &amp; Rückgaben'!$I$8:$I$207,"Überfällig"))</f>
        <v/>
      </c>
      <c r="K87" s="6" t="str">
        <f t="shared" si="8"/>
        <v/>
      </c>
      <c r="L87" s="7"/>
      <c r="M87" s="7"/>
      <c r="N87" s="8"/>
      <c r="O87" s="9"/>
      <c r="P87" s="9"/>
      <c r="Q87" s="10" t="str">
        <f t="shared" si="9"/>
        <v/>
      </c>
      <c r="R87" s="5"/>
      <c r="S87" s="8"/>
      <c r="T87" s="11" t="str">
        <f t="shared" si="10"/>
        <v/>
      </c>
      <c r="U87" s="12" t="str">
        <f t="shared" ca="1" si="11"/>
        <v/>
      </c>
      <c r="V87" s="14"/>
    </row>
    <row r="88" spans="1:22" ht="20.100000000000001" customHeight="1" x14ac:dyDescent="0.25">
      <c r="A88" s="4"/>
      <c r="B88" s="13"/>
      <c r="C88" s="13"/>
      <c r="D88" s="13"/>
      <c r="E88" s="13"/>
      <c r="F88" s="13"/>
      <c r="G88" s="13"/>
      <c r="H88" s="5"/>
      <c r="I88" s="5"/>
      <c r="J88" s="6" t="str">
        <f>IF($A88="","",SUMIFS('Ausleihen &amp; Rückgaben'!$D$8:$D$207,'Ausleihen &amp; Rückgaben'!$B$8:$B$207,$A88,'Ausleihen &amp; Rückgaben'!$I$8:$I$207,"Ausgeliehen")+SUMIFS('Ausleihen &amp; Rückgaben'!$D$8:$D$207,'Ausleihen &amp; Rückgaben'!$B$8:$B$207,$A88,'Ausleihen &amp; Rückgaben'!$I$8:$I$207,"Überfällig"))</f>
        <v/>
      </c>
      <c r="K88" s="6" t="str">
        <f t="shared" si="8"/>
        <v/>
      </c>
      <c r="L88" s="7"/>
      <c r="M88" s="7"/>
      <c r="N88" s="8"/>
      <c r="O88" s="9"/>
      <c r="P88" s="9"/>
      <c r="Q88" s="10" t="str">
        <f t="shared" si="9"/>
        <v/>
      </c>
      <c r="R88" s="5"/>
      <c r="S88" s="8"/>
      <c r="T88" s="11" t="str">
        <f t="shared" si="10"/>
        <v/>
      </c>
      <c r="U88" s="12" t="str">
        <f t="shared" ca="1" si="11"/>
        <v/>
      </c>
      <c r="V88" s="14"/>
    </row>
    <row r="89" spans="1:22" ht="20.100000000000001" customHeight="1" x14ac:dyDescent="0.25">
      <c r="A89" s="4"/>
      <c r="B89" s="13"/>
      <c r="C89" s="13"/>
      <c r="D89" s="13"/>
      <c r="E89" s="13"/>
      <c r="F89" s="13"/>
      <c r="G89" s="13"/>
      <c r="H89" s="5"/>
      <c r="I89" s="5"/>
      <c r="J89" s="6" t="str">
        <f>IF($A89="","",SUMIFS('Ausleihen &amp; Rückgaben'!$D$8:$D$207,'Ausleihen &amp; Rückgaben'!$B$8:$B$207,$A89,'Ausleihen &amp; Rückgaben'!$I$8:$I$207,"Ausgeliehen")+SUMIFS('Ausleihen &amp; Rückgaben'!$D$8:$D$207,'Ausleihen &amp; Rückgaben'!$B$8:$B$207,$A89,'Ausleihen &amp; Rückgaben'!$I$8:$I$207,"Überfällig"))</f>
        <v/>
      </c>
      <c r="K89" s="6" t="str">
        <f t="shared" si="8"/>
        <v/>
      </c>
      <c r="L89" s="7"/>
      <c r="M89" s="7"/>
      <c r="N89" s="8"/>
      <c r="O89" s="9"/>
      <c r="P89" s="9"/>
      <c r="Q89" s="10" t="str">
        <f t="shared" si="9"/>
        <v/>
      </c>
      <c r="R89" s="5"/>
      <c r="S89" s="8"/>
      <c r="T89" s="11" t="str">
        <f t="shared" si="10"/>
        <v/>
      </c>
      <c r="U89" s="12" t="str">
        <f t="shared" ca="1" si="11"/>
        <v/>
      </c>
      <c r="V89" s="14"/>
    </row>
    <row r="90" spans="1:22" ht="20.100000000000001" customHeight="1" x14ac:dyDescent="0.25">
      <c r="A90" s="4"/>
      <c r="B90" s="13"/>
      <c r="C90" s="13"/>
      <c r="D90" s="13"/>
      <c r="E90" s="13"/>
      <c r="F90" s="13"/>
      <c r="G90" s="13"/>
      <c r="H90" s="5"/>
      <c r="I90" s="5"/>
      <c r="J90" s="6" t="str">
        <f>IF($A90="","",SUMIFS('Ausleihen &amp; Rückgaben'!$D$8:$D$207,'Ausleihen &amp; Rückgaben'!$B$8:$B$207,$A90,'Ausleihen &amp; Rückgaben'!$I$8:$I$207,"Ausgeliehen")+SUMIFS('Ausleihen &amp; Rückgaben'!$D$8:$D$207,'Ausleihen &amp; Rückgaben'!$B$8:$B$207,$A90,'Ausleihen &amp; Rückgaben'!$I$8:$I$207,"Überfällig"))</f>
        <v/>
      </c>
      <c r="K90" s="6" t="str">
        <f t="shared" si="8"/>
        <v/>
      </c>
      <c r="L90" s="7"/>
      <c r="M90" s="7"/>
      <c r="N90" s="8"/>
      <c r="O90" s="9"/>
      <c r="P90" s="9"/>
      <c r="Q90" s="10" t="str">
        <f t="shared" si="9"/>
        <v/>
      </c>
      <c r="R90" s="5"/>
      <c r="S90" s="8"/>
      <c r="T90" s="11" t="str">
        <f t="shared" si="10"/>
        <v/>
      </c>
      <c r="U90" s="12" t="str">
        <f t="shared" ca="1" si="11"/>
        <v/>
      </c>
      <c r="V90" s="14"/>
    </row>
    <row r="91" spans="1:22" ht="20.100000000000001" customHeight="1" x14ac:dyDescent="0.25">
      <c r="A91" s="4"/>
      <c r="B91" s="13"/>
      <c r="C91" s="13"/>
      <c r="D91" s="13"/>
      <c r="E91" s="13"/>
      <c r="F91" s="13"/>
      <c r="G91" s="13"/>
      <c r="H91" s="5"/>
      <c r="I91" s="5"/>
      <c r="J91" s="6" t="str">
        <f>IF($A91="","",SUMIFS('Ausleihen &amp; Rückgaben'!$D$8:$D$207,'Ausleihen &amp; Rückgaben'!$B$8:$B$207,$A91,'Ausleihen &amp; Rückgaben'!$I$8:$I$207,"Ausgeliehen")+SUMIFS('Ausleihen &amp; Rückgaben'!$D$8:$D$207,'Ausleihen &amp; Rückgaben'!$B$8:$B$207,$A91,'Ausleihen &amp; Rückgaben'!$I$8:$I$207,"Überfällig"))</f>
        <v/>
      </c>
      <c r="K91" s="6" t="str">
        <f t="shared" si="8"/>
        <v/>
      </c>
      <c r="L91" s="7"/>
      <c r="M91" s="7"/>
      <c r="N91" s="8"/>
      <c r="O91" s="9"/>
      <c r="P91" s="9"/>
      <c r="Q91" s="10" t="str">
        <f t="shared" si="9"/>
        <v/>
      </c>
      <c r="R91" s="5"/>
      <c r="S91" s="8"/>
      <c r="T91" s="11" t="str">
        <f t="shared" si="10"/>
        <v/>
      </c>
      <c r="U91" s="12" t="str">
        <f t="shared" ca="1" si="11"/>
        <v/>
      </c>
      <c r="V91" s="14"/>
    </row>
    <row r="92" spans="1:22" ht="20.100000000000001" customHeight="1" x14ac:dyDescent="0.25">
      <c r="A92" s="4"/>
      <c r="B92" s="13"/>
      <c r="C92" s="13"/>
      <c r="D92" s="13"/>
      <c r="E92" s="13"/>
      <c r="F92" s="13"/>
      <c r="G92" s="13"/>
      <c r="H92" s="5"/>
      <c r="I92" s="5"/>
      <c r="J92" s="6" t="str">
        <f>IF($A92="","",SUMIFS('Ausleihen &amp; Rückgaben'!$D$8:$D$207,'Ausleihen &amp; Rückgaben'!$B$8:$B$207,$A92,'Ausleihen &amp; Rückgaben'!$I$8:$I$207,"Ausgeliehen")+SUMIFS('Ausleihen &amp; Rückgaben'!$D$8:$D$207,'Ausleihen &amp; Rückgaben'!$B$8:$B$207,$A92,'Ausleihen &amp; Rückgaben'!$I$8:$I$207,"Überfällig"))</f>
        <v/>
      </c>
      <c r="K92" s="6" t="str">
        <f t="shared" si="8"/>
        <v/>
      </c>
      <c r="L92" s="7"/>
      <c r="M92" s="7"/>
      <c r="N92" s="8"/>
      <c r="O92" s="9"/>
      <c r="P92" s="9"/>
      <c r="Q92" s="10" t="str">
        <f t="shared" si="9"/>
        <v/>
      </c>
      <c r="R92" s="5"/>
      <c r="S92" s="8"/>
      <c r="T92" s="11" t="str">
        <f t="shared" si="10"/>
        <v/>
      </c>
      <c r="U92" s="12" t="str">
        <f t="shared" ca="1" si="11"/>
        <v/>
      </c>
      <c r="V92" s="14"/>
    </row>
    <row r="93" spans="1:22" ht="20.100000000000001" customHeight="1" x14ac:dyDescent="0.25">
      <c r="A93" s="4"/>
      <c r="B93" s="13"/>
      <c r="C93" s="13"/>
      <c r="D93" s="13"/>
      <c r="E93" s="13"/>
      <c r="F93" s="13"/>
      <c r="G93" s="13"/>
      <c r="H93" s="5"/>
      <c r="I93" s="5"/>
      <c r="J93" s="6" t="str">
        <f>IF($A93="","",SUMIFS('Ausleihen &amp; Rückgaben'!$D$8:$D$207,'Ausleihen &amp; Rückgaben'!$B$8:$B$207,$A93,'Ausleihen &amp; Rückgaben'!$I$8:$I$207,"Ausgeliehen")+SUMIFS('Ausleihen &amp; Rückgaben'!$D$8:$D$207,'Ausleihen &amp; Rückgaben'!$B$8:$B$207,$A93,'Ausleihen &amp; Rückgaben'!$I$8:$I$207,"Überfällig"))</f>
        <v/>
      </c>
      <c r="K93" s="6" t="str">
        <f t="shared" si="8"/>
        <v/>
      </c>
      <c r="L93" s="7"/>
      <c r="M93" s="7"/>
      <c r="N93" s="8"/>
      <c r="O93" s="9"/>
      <c r="P93" s="9"/>
      <c r="Q93" s="10" t="str">
        <f t="shared" si="9"/>
        <v/>
      </c>
      <c r="R93" s="5"/>
      <c r="S93" s="8"/>
      <c r="T93" s="11" t="str">
        <f t="shared" si="10"/>
        <v/>
      </c>
      <c r="U93" s="12" t="str">
        <f t="shared" ca="1" si="11"/>
        <v/>
      </c>
      <c r="V93" s="14"/>
    </row>
    <row r="94" spans="1:22" ht="20.100000000000001" customHeight="1" x14ac:dyDescent="0.25">
      <c r="A94" s="4"/>
      <c r="B94" s="13"/>
      <c r="C94" s="13"/>
      <c r="D94" s="13"/>
      <c r="E94" s="13"/>
      <c r="F94" s="13"/>
      <c r="G94" s="13"/>
      <c r="H94" s="5"/>
      <c r="I94" s="5"/>
      <c r="J94" s="6" t="str">
        <f>IF($A94="","",SUMIFS('Ausleihen &amp; Rückgaben'!$D$8:$D$207,'Ausleihen &amp; Rückgaben'!$B$8:$B$207,$A94,'Ausleihen &amp; Rückgaben'!$I$8:$I$207,"Ausgeliehen")+SUMIFS('Ausleihen &amp; Rückgaben'!$D$8:$D$207,'Ausleihen &amp; Rückgaben'!$B$8:$B$207,$A94,'Ausleihen &amp; Rückgaben'!$I$8:$I$207,"Überfällig"))</f>
        <v/>
      </c>
      <c r="K94" s="6" t="str">
        <f t="shared" si="8"/>
        <v/>
      </c>
      <c r="L94" s="7"/>
      <c r="M94" s="7"/>
      <c r="N94" s="8"/>
      <c r="O94" s="9"/>
      <c r="P94" s="9"/>
      <c r="Q94" s="10" t="str">
        <f t="shared" si="9"/>
        <v/>
      </c>
      <c r="R94" s="5"/>
      <c r="S94" s="8"/>
      <c r="T94" s="11" t="str">
        <f t="shared" si="10"/>
        <v/>
      </c>
      <c r="U94" s="12" t="str">
        <f t="shared" ca="1" si="11"/>
        <v/>
      </c>
      <c r="V94" s="14"/>
    </row>
    <row r="95" spans="1:22" ht="20.100000000000001" customHeight="1" x14ac:dyDescent="0.25">
      <c r="A95" s="4"/>
      <c r="B95" s="13"/>
      <c r="C95" s="13"/>
      <c r="D95" s="13"/>
      <c r="E95" s="13"/>
      <c r="F95" s="13"/>
      <c r="G95" s="13"/>
      <c r="H95" s="5"/>
      <c r="I95" s="5"/>
      <c r="J95" s="6" t="str">
        <f>IF($A95="","",SUMIFS('Ausleihen &amp; Rückgaben'!$D$8:$D$207,'Ausleihen &amp; Rückgaben'!$B$8:$B$207,$A95,'Ausleihen &amp; Rückgaben'!$I$8:$I$207,"Ausgeliehen")+SUMIFS('Ausleihen &amp; Rückgaben'!$D$8:$D$207,'Ausleihen &amp; Rückgaben'!$B$8:$B$207,$A95,'Ausleihen &amp; Rückgaben'!$I$8:$I$207,"Überfällig"))</f>
        <v/>
      </c>
      <c r="K95" s="6" t="str">
        <f t="shared" si="8"/>
        <v/>
      </c>
      <c r="L95" s="7"/>
      <c r="M95" s="7"/>
      <c r="N95" s="8"/>
      <c r="O95" s="9"/>
      <c r="P95" s="9"/>
      <c r="Q95" s="10" t="str">
        <f t="shared" si="9"/>
        <v/>
      </c>
      <c r="R95" s="5"/>
      <c r="S95" s="8"/>
      <c r="T95" s="11" t="str">
        <f t="shared" si="10"/>
        <v/>
      </c>
      <c r="U95" s="12" t="str">
        <f t="shared" ca="1" si="11"/>
        <v/>
      </c>
      <c r="V95" s="14"/>
    </row>
    <row r="96" spans="1:22" ht="20.100000000000001" customHeight="1" x14ac:dyDescent="0.25">
      <c r="A96" s="4"/>
      <c r="B96" s="13"/>
      <c r="C96" s="13"/>
      <c r="D96" s="13"/>
      <c r="E96" s="13"/>
      <c r="F96" s="13"/>
      <c r="G96" s="13"/>
      <c r="H96" s="5"/>
      <c r="I96" s="5"/>
      <c r="J96" s="6" t="str">
        <f>IF($A96="","",SUMIFS('Ausleihen &amp; Rückgaben'!$D$8:$D$207,'Ausleihen &amp; Rückgaben'!$B$8:$B$207,$A96,'Ausleihen &amp; Rückgaben'!$I$8:$I$207,"Ausgeliehen")+SUMIFS('Ausleihen &amp; Rückgaben'!$D$8:$D$207,'Ausleihen &amp; Rückgaben'!$B$8:$B$207,$A96,'Ausleihen &amp; Rückgaben'!$I$8:$I$207,"Überfällig"))</f>
        <v/>
      </c>
      <c r="K96" s="6" t="str">
        <f t="shared" si="8"/>
        <v/>
      </c>
      <c r="L96" s="7"/>
      <c r="M96" s="7"/>
      <c r="N96" s="8"/>
      <c r="O96" s="9"/>
      <c r="P96" s="9"/>
      <c r="Q96" s="10" t="str">
        <f t="shared" si="9"/>
        <v/>
      </c>
      <c r="R96" s="5"/>
      <c r="S96" s="8"/>
      <c r="T96" s="11" t="str">
        <f t="shared" si="10"/>
        <v/>
      </c>
      <c r="U96" s="12" t="str">
        <f t="shared" ca="1" si="11"/>
        <v/>
      </c>
      <c r="V96" s="14"/>
    </row>
    <row r="97" spans="1:22" ht="20.100000000000001" customHeight="1" x14ac:dyDescent="0.25">
      <c r="A97" s="4"/>
      <c r="B97" s="13"/>
      <c r="C97" s="13"/>
      <c r="D97" s="13"/>
      <c r="E97" s="13"/>
      <c r="F97" s="13"/>
      <c r="G97" s="13"/>
      <c r="H97" s="5"/>
      <c r="I97" s="5"/>
      <c r="J97" s="6" t="str">
        <f>IF($A97="","",SUMIFS('Ausleihen &amp; Rückgaben'!$D$8:$D$207,'Ausleihen &amp; Rückgaben'!$B$8:$B$207,$A97,'Ausleihen &amp; Rückgaben'!$I$8:$I$207,"Ausgeliehen")+SUMIFS('Ausleihen &amp; Rückgaben'!$D$8:$D$207,'Ausleihen &amp; Rückgaben'!$B$8:$B$207,$A97,'Ausleihen &amp; Rückgaben'!$I$8:$I$207,"Überfällig"))</f>
        <v/>
      </c>
      <c r="K97" s="6" t="str">
        <f t="shared" si="8"/>
        <v/>
      </c>
      <c r="L97" s="7"/>
      <c r="M97" s="7"/>
      <c r="N97" s="8"/>
      <c r="O97" s="9"/>
      <c r="P97" s="9"/>
      <c r="Q97" s="10" t="str">
        <f t="shared" si="9"/>
        <v/>
      </c>
      <c r="R97" s="5"/>
      <c r="S97" s="8"/>
      <c r="T97" s="11" t="str">
        <f t="shared" si="10"/>
        <v/>
      </c>
      <c r="U97" s="12" t="str">
        <f t="shared" ca="1" si="11"/>
        <v/>
      </c>
      <c r="V97" s="14"/>
    </row>
    <row r="98" spans="1:22" ht="20.100000000000001" customHeight="1" x14ac:dyDescent="0.25">
      <c r="A98" s="4"/>
      <c r="B98" s="13"/>
      <c r="C98" s="13"/>
      <c r="D98" s="13"/>
      <c r="E98" s="13"/>
      <c r="F98" s="13"/>
      <c r="G98" s="13"/>
      <c r="H98" s="5"/>
      <c r="I98" s="5"/>
      <c r="J98" s="6" t="str">
        <f>IF($A98="","",SUMIFS('Ausleihen &amp; Rückgaben'!$D$8:$D$207,'Ausleihen &amp; Rückgaben'!$B$8:$B$207,$A98,'Ausleihen &amp; Rückgaben'!$I$8:$I$207,"Ausgeliehen")+SUMIFS('Ausleihen &amp; Rückgaben'!$D$8:$D$207,'Ausleihen &amp; Rückgaben'!$B$8:$B$207,$A98,'Ausleihen &amp; Rückgaben'!$I$8:$I$207,"Überfällig"))</f>
        <v/>
      </c>
      <c r="K98" s="6" t="str">
        <f t="shared" si="8"/>
        <v/>
      </c>
      <c r="L98" s="7"/>
      <c r="M98" s="7"/>
      <c r="N98" s="8"/>
      <c r="O98" s="9"/>
      <c r="P98" s="9"/>
      <c r="Q98" s="10" t="str">
        <f t="shared" si="9"/>
        <v/>
      </c>
      <c r="R98" s="5"/>
      <c r="S98" s="8"/>
      <c r="T98" s="11" t="str">
        <f t="shared" si="10"/>
        <v/>
      </c>
      <c r="U98" s="12" t="str">
        <f t="shared" ca="1" si="11"/>
        <v/>
      </c>
      <c r="V98" s="14"/>
    </row>
    <row r="99" spans="1:22" ht="20.100000000000001" customHeight="1" x14ac:dyDescent="0.25">
      <c r="A99" s="4"/>
      <c r="B99" s="13"/>
      <c r="C99" s="13"/>
      <c r="D99" s="13"/>
      <c r="E99" s="13"/>
      <c r="F99" s="13"/>
      <c r="G99" s="13"/>
      <c r="H99" s="5"/>
      <c r="I99" s="5"/>
      <c r="J99" s="6" t="str">
        <f>IF($A99="","",SUMIFS('Ausleihen &amp; Rückgaben'!$D$8:$D$207,'Ausleihen &amp; Rückgaben'!$B$8:$B$207,$A99,'Ausleihen &amp; Rückgaben'!$I$8:$I$207,"Ausgeliehen")+SUMIFS('Ausleihen &amp; Rückgaben'!$D$8:$D$207,'Ausleihen &amp; Rückgaben'!$B$8:$B$207,$A99,'Ausleihen &amp; Rückgaben'!$I$8:$I$207,"Überfällig"))</f>
        <v/>
      </c>
      <c r="K99" s="6" t="str">
        <f t="shared" si="8"/>
        <v/>
      </c>
      <c r="L99" s="7"/>
      <c r="M99" s="7"/>
      <c r="N99" s="8"/>
      <c r="O99" s="9"/>
      <c r="P99" s="9"/>
      <c r="Q99" s="10" t="str">
        <f t="shared" si="9"/>
        <v/>
      </c>
      <c r="R99" s="5"/>
      <c r="S99" s="8"/>
      <c r="T99" s="11" t="str">
        <f t="shared" si="10"/>
        <v/>
      </c>
      <c r="U99" s="12" t="str">
        <f t="shared" ca="1" si="11"/>
        <v/>
      </c>
      <c r="V99" s="14"/>
    </row>
    <row r="100" spans="1:22" ht="20.100000000000001" customHeight="1" x14ac:dyDescent="0.25">
      <c r="A100" s="4"/>
      <c r="B100" s="13"/>
      <c r="C100" s="13"/>
      <c r="D100" s="13"/>
      <c r="E100" s="13"/>
      <c r="F100" s="13"/>
      <c r="G100" s="13"/>
      <c r="H100" s="5"/>
      <c r="I100" s="5"/>
      <c r="J100" s="6" t="str">
        <f>IF($A100="","",SUMIFS('Ausleihen &amp; Rückgaben'!$D$8:$D$207,'Ausleihen &amp; Rückgaben'!$B$8:$B$207,$A100,'Ausleihen &amp; Rückgaben'!$I$8:$I$207,"Ausgeliehen")+SUMIFS('Ausleihen &amp; Rückgaben'!$D$8:$D$207,'Ausleihen &amp; Rückgaben'!$B$8:$B$207,$A100,'Ausleihen &amp; Rückgaben'!$I$8:$I$207,"Überfällig"))</f>
        <v/>
      </c>
      <c r="K100" s="6" t="str">
        <f t="shared" si="8"/>
        <v/>
      </c>
      <c r="L100" s="7"/>
      <c r="M100" s="7"/>
      <c r="N100" s="8"/>
      <c r="O100" s="9"/>
      <c r="P100" s="9"/>
      <c r="Q100" s="10" t="str">
        <f t="shared" si="9"/>
        <v/>
      </c>
      <c r="R100" s="5"/>
      <c r="S100" s="8"/>
      <c r="T100" s="11" t="str">
        <f t="shared" si="10"/>
        <v/>
      </c>
      <c r="U100" s="12" t="str">
        <f t="shared" ca="1" si="11"/>
        <v/>
      </c>
      <c r="V100" s="14"/>
    </row>
    <row r="101" spans="1:22" ht="20.100000000000001" customHeight="1" x14ac:dyDescent="0.25">
      <c r="A101" s="4"/>
      <c r="B101" s="13"/>
      <c r="C101" s="13"/>
      <c r="D101" s="13"/>
      <c r="E101" s="13"/>
      <c r="F101" s="13"/>
      <c r="G101" s="13"/>
      <c r="H101" s="5"/>
      <c r="I101" s="5"/>
      <c r="J101" s="6" t="str">
        <f>IF($A101="","",SUMIFS('Ausleihen &amp; Rückgaben'!$D$8:$D$207,'Ausleihen &amp; Rückgaben'!$B$8:$B$207,$A101,'Ausleihen &amp; Rückgaben'!$I$8:$I$207,"Ausgeliehen")+SUMIFS('Ausleihen &amp; Rückgaben'!$D$8:$D$207,'Ausleihen &amp; Rückgaben'!$B$8:$B$207,$A101,'Ausleihen &amp; Rückgaben'!$I$8:$I$207,"Überfällig"))</f>
        <v/>
      </c>
      <c r="K101" s="6" t="str">
        <f t="shared" si="8"/>
        <v/>
      </c>
      <c r="L101" s="7"/>
      <c r="M101" s="7"/>
      <c r="N101" s="8"/>
      <c r="O101" s="9"/>
      <c r="P101" s="9"/>
      <c r="Q101" s="10" t="str">
        <f t="shared" si="9"/>
        <v/>
      </c>
      <c r="R101" s="5"/>
      <c r="S101" s="8"/>
      <c r="T101" s="11" t="str">
        <f t="shared" si="10"/>
        <v/>
      </c>
      <c r="U101" s="12" t="str">
        <f t="shared" ca="1" si="11"/>
        <v/>
      </c>
      <c r="V101" s="14"/>
    </row>
    <row r="102" spans="1:22" ht="20.100000000000001" customHeight="1" x14ac:dyDescent="0.25">
      <c r="A102" s="4"/>
      <c r="B102" s="13"/>
      <c r="C102" s="13"/>
      <c r="D102" s="13"/>
      <c r="E102" s="13"/>
      <c r="F102" s="13"/>
      <c r="G102" s="13"/>
      <c r="H102" s="5"/>
      <c r="I102" s="5"/>
      <c r="J102" s="6" t="str">
        <f>IF($A102="","",SUMIFS('Ausleihen &amp; Rückgaben'!$D$8:$D$207,'Ausleihen &amp; Rückgaben'!$B$8:$B$207,$A102,'Ausleihen &amp; Rückgaben'!$I$8:$I$207,"Ausgeliehen")+SUMIFS('Ausleihen &amp; Rückgaben'!$D$8:$D$207,'Ausleihen &amp; Rückgaben'!$B$8:$B$207,$A102,'Ausleihen &amp; Rückgaben'!$I$8:$I$207,"Überfällig"))</f>
        <v/>
      </c>
      <c r="K102" s="6" t="str">
        <f t="shared" si="8"/>
        <v/>
      </c>
      <c r="L102" s="7"/>
      <c r="M102" s="7"/>
      <c r="N102" s="8"/>
      <c r="O102" s="9"/>
      <c r="P102" s="9"/>
      <c r="Q102" s="10" t="str">
        <f t="shared" si="9"/>
        <v/>
      </c>
      <c r="R102" s="5"/>
      <c r="S102" s="8"/>
      <c r="T102" s="11" t="str">
        <f t="shared" si="10"/>
        <v/>
      </c>
      <c r="U102" s="12" t="str">
        <f t="shared" ca="1" si="11"/>
        <v/>
      </c>
      <c r="V102" s="14"/>
    </row>
    <row r="103" spans="1:22" ht="20.100000000000001" customHeight="1" x14ac:dyDescent="0.25">
      <c r="A103" s="4"/>
      <c r="B103" s="13"/>
      <c r="C103" s="13"/>
      <c r="D103" s="13"/>
      <c r="E103" s="13"/>
      <c r="F103" s="13"/>
      <c r="G103" s="13"/>
      <c r="H103" s="5"/>
      <c r="I103" s="5"/>
      <c r="J103" s="6" t="str">
        <f>IF($A103="","",SUMIFS('Ausleihen &amp; Rückgaben'!$D$8:$D$207,'Ausleihen &amp; Rückgaben'!$B$8:$B$207,$A103,'Ausleihen &amp; Rückgaben'!$I$8:$I$207,"Ausgeliehen")+SUMIFS('Ausleihen &amp; Rückgaben'!$D$8:$D$207,'Ausleihen &amp; Rückgaben'!$B$8:$B$207,$A103,'Ausleihen &amp; Rückgaben'!$I$8:$I$207,"Überfällig"))</f>
        <v/>
      </c>
      <c r="K103" s="6" t="str">
        <f t="shared" si="8"/>
        <v/>
      </c>
      <c r="L103" s="7"/>
      <c r="M103" s="7"/>
      <c r="N103" s="8"/>
      <c r="O103" s="9"/>
      <c r="P103" s="9"/>
      <c r="Q103" s="10" t="str">
        <f t="shared" si="9"/>
        <v/>
      </c>
      <c r="R103" s="5"/>
      <c r="S103" s="8"/>
      <c r="T103" s="11" t="str">
        <f t="shared" si="10"/>
        <v/>
      </c>
      <c r="U103" s="12" t="str">
        <f t="shared" ca="1" si="11"/>
        <v/>
      </c>
      <c r="V103" s="14"/>
    </row>
    <row r="104" spans="1:22" ht="20.100000000000001" customHeight="1" x14ac:dyDescent="0.25">
      <c r="A104" s="4"/>
      <c r="B104" s="13"/>
      <c r="C104" s="13"/>
      <c r="D104" s="13"/>
      <c r="E104" s="13"/>
      <c r="F104" s="13"/>
      <c r="G104" s="13"/>
      <c r="H104" s="5"/>
      <c r="I104" s="5"/>
      <c r="J104" s="6" t="str">
        <f>IF($A104="","",SUMIFS('Ausleihen &amp; Rückgaben'!$D$8:$D$207,'Ausleihen &amp; Rückgaben'!$B$8:$B$207,$A104,'Ausleihen &amp; Rückgaben'!$I$8:$I$207,"Ausgeliehen")+SUMIFS('Ausleihen &amp; Rückgaben'!$D$8:$D$207,'Ausleihen &amp; Rückgaben'!$B$8:$B$207,$A104,'Ausleihen &amp; Rückgaben'!$I$8:$I$207,"Überfällig"))</f>
        <v/>
      </c>
      <c r="K104" s="6" t="str">
        <f t="shared" si="8"/>
        <v/>
      </c>
      <c r="L104" s="7"/>
      <c r="M104" s="7"/>
      <c r="N104" s="8"/>
      <c r="O104" s="9"/>
      <c r="P104" s="9"/>
      <c r="Q104" s="10" t="str">
        <f t="shared" si="9"/>
        <v/>
      </c>
      <c r="R104" s="5"/>
      <c r="S104" s="8"/>
      <c r="T104" s="11" t="str">
        <f t="shared" si="10"/>
        <v/>
      </c>
      <c r="U104" s="12" t="str">
        <f t="shared" ca="1" si="11"/>
        <v/>
      </c>
      <c r="V104" s="14"/>
    </row>
    <row r="105" spans="1:22" ht="20.100000000000001" customHeight="1" x14ac:dyDescent="0.25">
      <c r="A105" s="4"/>
      <c r="B105" s="13"/>
      <c r="C105" s="13"/>
      <c r="D105" s="13"/>
      <c r="E105" s="13"/>
      <c r="F105" s="13"/>
      <c r="G105" s="13"/>
      <c r="H105" s="5"/>
      <c r="I105" s="5"/>
      <c r="J105" s="6" t="str">
        <f>IF($A105="","",SUMIFS('Ausleihen &amp; Rückgaben'!$D$8:$D$207,'Ausleihen &amp; Rückgaben'!$B$8:$B$207,$A105,'Ausleihen &amp; Rückgaben'!$I$8:$I$207,"Ausgeliehen")+SUMIFS('Ausleihen &amp; Rückgaben'!$D$8:$D$207,'Ausleihen &amp; Rückgaben'!$B$8:$B$207,$A105,'Ausleihen &amp; Rückgaben'!$I$8:$I$207,"Überfällig"))</f>
        <v/>
      </c>
      <c r="K105" s="6" t="str">
        <f t="shared" si="8"/>
        <v/>
      </c>
      <c r="L105" s="7"/>
      <c r="M105" s="7"/>
      <c r="N105" s="8"/>
      <c r="O105" s="9"/>
      <c r="P105" s="9"/>
      <c r="Q105" s="10" t="str">
        <f t="shared" si="9"/>
        <v/>
      </c>
      <c r="R105" s="5"/>
      <c r="S105" s="8"/>
      <c r="T105" s="11" t="str">
        <f t="shared" si="10"/>
        <v/>
      </c>
      <c r="U105" s="12" t="str">
        <f t="shared" ca="1" si="11"/>
        <v/>
      </c>
      <c r="V105" s="14"/>
    </row>
    <row r="106" spans="1:22" ht="20.100000000000001" customHeight="1" x14ac:dyDescent="0.25">
      <c r="A106" s="4"/>
      <c r="B106" s="13"/>
      <c r="C106" s="13"/>
      <c r="D106" s="13"/>
      <c r="E106" s="13"/>
      <c r="F106" s="13"/>
      <c r="G106" s="13"/>
      <c r="H106" s="5"/>
      <c r="I106" s="5"/>
      <c r="J106" s="6" t="str">
        <f>IF($A106="","",SUMIFS('Ausleihen &amp; Rückgaben'!$D$8:$D$207,'Ausleihen &amp; Rückgaben'!$B$8:$B$207,$A106,'Ausleihen &amp; Rückgaben'!$I$8:$I$207,"Ausgeliehen")+SUMIFS('Ausleihen &amp; Rückgaben'!$D$8:$D$207,'Ausleihen &amp; Rückgaben'!$B$8:$B$207,$A106,'Ausleihen &amp; Rückgaben'!$I$8:$I$207,"Überfällig"))</f>
        <v/>
      </c>
      <c r="K106" s="6" t="str">
        <f t="shared" si="8"/>
        <v/>
      </c>
      <c r="L106" s="7"/>
      <c r="M106" s="7"/>
      <c r="N106" s="8"/>
      <c r="O106" s="9"/>
      <c r="P106" s="9"/>
      <c r="Q106" s="10" t="str">
        <f t="shared" si="9"/>
        <v/>
      </c>
      <c r="R106" s="5"/>
      <c r="S106" s="8"/>
      <c r="T106" s="11" t="str">
        <f t="shared" si="10"/>
        <v/>
      </c>
      <c r="U106" s="12" t="str">
        <f t="shared" ca="1" si="11"/>
        <v/>
      </c>
      <c r="V106" s="14"/>
    </row>
    <row r="107" spans="1:22" ht="20.100000000000001" customHeight="1" x14ac:dyDescent="0.25">
      <c r="A107" s="4"/>
      <c r="B107" s="13"/>
      <c r="C107" s="13"/>
      <c r="D107" s="13"/>
      <c r="E107" s="13"/>
      <c r="F107" s="13"/>
      <c r="G107" s="13"/>
      <c r="H107" s="5"/>
      <c r="I107" s="5"/>
      <c r="J107" s="6" t="str">
        <f>IF($A107="","",SUMIFS('Ausleihen &amp; Rückgaben'!$D$8:$D$207,'Ausleihen &amp; Rückgaben'!$B$8:$B$207,$A107,'Ausleihen &amp; Rückgaben'!$I$8:$I$207,"Ausgeliehen")+SUMIFS('Ausleihen &amp; Rückgaben'!$D$8:$D$207,'Ausleihen &amp; Rückgaben'!$B$8:$B$207,$A107,'Ausleihen &amp; Rückgaben'!$I$8:$I$207,"Überfällig"))</f>
        <v/>
      </c>
      <c r="K107" s="6" t="str">
        <f t="shared" si="8"/>
        <v/>
      </c>
      <c r="L107" s="7"/>
      <c r="M107" s="7"/>
      <c r="N107" s="8"/>
      <c r="O107" s="9"/>
      <c r="P107" s="9"/>
      <c r="Q107" s="10" t="str">
        <f t="shared" si="9"/>
        <v/>
      </c>
      <c r="R107" s="5"/>
      <c r="S107" s="8"/>
      <c r="T107" s="11" t="str">
        <f t="shared" si="10"/>
        <v/>
      </c>
      <c r="U107" s="12" t="str">
        <f t="shared" ca="1" si="11"/>
        <v/>
      </c>
      <c r="V107" s="14"/>
    </row>
  </sheetData>
  <mergeCells count="8">
    <mergeCell ref="A1:V2"/>
    <mergeCell ref="A3:V3"/>
    <mergeCell ref="A5:B5"/>
    <mergeCell ref="C5:D5"/>
    <mergeCell ref="E5:F5"/>
    <mergeCell ref="G5:H5"/>
    <mergeCell ref="I5:J5"/>
    <mergeCell ref="K5:L5"/>
  </mergeCells>
  <conditionalFormatting sqref="K8:K107">
    <cfRule type="expression" dxfId="12" priority="1">
      <formula>AND($A8&lt;&gt;"",$K8&lt;$I8)</formula>
    </cfRule>
    <cfRule type="dataBar" priority="2">
      <dataBar>
        <cfvo type="min"/>
        <cfvo type="max"/>
        <color rgb="FF2F6B86"/>
      </dataBar>
    </cfRule>
    <cfRule type="dataBar" priority="9">
      <dataBar>
        <cfvo type="min"/>
        <cfvo type="max"/>
        <color rgb="FF2F6B86"/>
      </dataBar>
      <extLst>
        <ext xmlns:x14="http://schemas.microsoft.com/office/spreadsheetml/2009/9/main" uri="{B025F937-C7B1-47D3-B67F-A62EFF666E3E}">
          <x14:id>{3B9F3499-75FB-1170-7B4D-D4048CC57999}</x14:id>
        </ext>
      </extLst>
    </cfRule>
  </conditionalFormatting>
  <conditionalFormatting sqref="L8:L107">
    <cfRule type="expression" dxfId="11" priority="7">
      <formula>$L8="In Reparatur"</formula>
    </cfRule>
    <cfRule type="expression" dxfId="10" priority="8">
      <formula>$L8="Ausgemustert"</formula>
    </cfRule>
  </conditionalFormatting>
  <conditionalFormatting sqref="M8:M107">
    <cfRule type="expression" dxfId="9" priority="6">
      <formula>$M8="Defekt"</formula>
    </cfRule>
  </conditionalFormatting>
  <conditionalFormatting sqref="U8:U107">
    <cfRule type="expression" dxfId="8" priority="3">
      <formula>$U8="Überfällig"</formula>
    </cfRule>
    <cfRule type="expression" dxfId="7" priority="4">
      <formula>$U8="In 30 Tagen"</formula>
    </cfRule>
    <cfRule type="expression" dxfId="6" priority="5">
      <formula>$U8="Aktuell"</formula>
    </cfRule>
  </conditionalFormatting>
  <dataValidations count="4">
    <dataValidation type="list" sqref="C8:C107" xr:uid="{00000000-0002-0000-0100-000000000000}">
      <formula1>"Handwerkzeug,Elektrowerkzeug,Messgerät,Leitern &amp; Zugang,Garten &amp; Außen,Reinigung,PSA,Sonstiges"</formula1>
    </dataValidation>
    <dataValidation type="list" sqref="F8:F107" xr:uid="{00000000-0002-0000-0100-000001000000}">
      <formula1>"Zentrallager,Werkstatt,Fahrzeug 1,Fahrzeug 2,Außenlager,Baustelle,Büro / Lager"</formula1>
    </dataValidation>
    <dataValidation type="list" sqref="L8:L107" xr:uid="{00000000-0002-0000-0100-000002000000}">
      <formula1>"Aktiv,In Reparatur,Ausgemustert"</formula1>
    </dataValidation>
    <dataValidation type="list" sqref="M8:M107" xr:uid="{00000000-0002-0000-0100-000003000000}">
      <formula1>"Sehr gut,Gut,Beobachten,Defekt"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9F3499-75FB-1170-7B4D-D4048CC57999}">
            <x14:dataBar>
              <x14:cfvo type="min"/>
              <x14:cfvo type="max"/>
              <x14:negativeFillColor auto="1"/>
              <x14:axisColor auto="1"/>
            </x14:dataBar>
          </x14:cfRule>
          <xm:sqref>K8:K107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7"/>
  <sheetViews>
    <sheetView workbookViewId="0"/>
  </sheetViews>
  <sheetFormatPr baseColWidth="10" defaultColWidth="9" defaultRowHeight="15" x14ac:dyDescent="0.25"/>
  <cols>
    <col min="1" max="2" width="16" customWidth="1"/>
    <col min="3" max="3" width="25" customWidth="1"/>
    <col min="4" max="4" width="9" customWidth="1"/>
    <col min="5" max="5" width="14" customWidth="1"/>
    <col min="6" max="6" width="20" customWidth="1"/>
    <col min="7" max="7" width="16" customWidth="1"/>
    <col min="8" max="8" width="18" customWidth="1"/>
    <col min="9" max="9" width="16" customWidth="1"/>
    <col min="10" max="10" width="11" customWidth="1"/>
    <col min="11" max="11" width="24" customWidth="1"/>
    <col min="12" max="12" width="30" customWidth="1"/>
  </cols>
  <sheetData>
    <row r="1" spans="1:12" x14ac:dyDescent="0.25">
      <c r="A1" s="32" t="s">
        <v>151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35" t="s">
        <v>152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x14ac:dyDescent="0.25">
      <c r="A5" s="36" t="s">
        <v>153</v>
      </c>
      <c r="B5" s="36"/>
      <c r="C5" s="36">
        <f ca="1">COUNTIF($I$8:$I$207,"Ausgeliehen")</f>
        <v>5</v>
      </c>
      <c r="D5" s="36"/>
      <c r="E5" s="36" t="s">
        <v>15</v>
      </c>
      <c r="F5" s="36"/>
      <c r="G5" s="36">
        <f ca="1">COUNTIF($I$8:$I$207,"Überfällig")</f>
        <v>2</v>
      </c>
      <c r="H5" s="36"/>
      <c r="I5" s="36" t="s">
        <v>154</v>
      </c>
      <c r="J5" s="36"/>
      <c r="K5" s="36">
        <f ca="1">COUNTIF($I$8:$I$207,"Zurückgegeben")</f>
        <v>3</v>
      </c>
      <c r="L5" s="36"/>
    </row>
    <row r="6" spans="1:12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36" customHeight="1" x14ac:dyDescent="0.25">
      <c r="A7" s="3" t="s">
        <v>155</v>
      </c>
      <c r="B7" s="3" t="s">
        <v>41</v>
      </c>
      <c r="C7" s="3" t="s">
        <v>42</v>
      </c>
      <c r="D7" s="3" t="s">
        <v>156</v>
      </c>
      <c r="E7" s="3" t="s">
        <v>157</v>
      </c>
      <c r="F7" s="3" t="s">
        <v>158</v>
      </c>
      <c r="G7" s="3" t="s">
        <v>159</v>
      </c>
      <c r="H7" s="3" t="s">
        <v>160</v>
      </c>
      <c r="I7" s="3" t="s">
        <v>12</v>
      </c>
      <c r="J7" s="3" t="s">
        <v>161</v>
      </c>
      <c r="K7" s="3" t="s">
        <v>162</v>
      </c>
      <c r="L7" s="3" t="s">
        <v>163</v>
      </c>
    </row>
    <row r="8" spans="1:12" ht="20.100000000000001" customHeight="1" x14ac:dyDescent="0.25">
      <c r="A8" s="13" t="s">
        <v>164</v>
      </c>
      <c r="B8" s="13" t="s">
        <v>59</v>
      </c>
      <c r="C8" s="15" t="str">
        <f>IF($B8="","",IFERROR(VLOOKUP($B8,Werkzeugliste!$A$8:$B$107,2,FALSE),"ID nicht gefunden"))</f>
        <v>Akku-Bohrschrauber</v>
      </c>
      <c r="D8" s="16">
        <v>1</v>
      </c>
      <c r="E8" s="17">
        <v>46213</v>
      </c>
      <c r="F8" s="17" t="s">
        <v>165</v>
      </c>
      <c r="G8" s="17">
        <v>46221</v>
      </c>
      <c r="H8" s="17"/>
      <c r="I8" s="15" t="str">
        <f t="shared" ref="I8:I39" ca="1" si="0">IF($B8="","",IF($H8&lt;&gt;"","Zurückgegeben",IF(AND($G8&lt;&gt;"",TODAY()&gt;$G8),"Überfällig","Ausgeliehen")))</f>
        <v>Ausgeliehen</v>
      </c>
      <c r="J8" s="18">
        <f t="shared" ref="J8:J39" ca="1" si="1">IF($B8="","",IF($H8&lt;&gt;"",$H8-$E8,TODAY()-$E8))</f>
        <v>5</v>
      </c>
      <c r="K8" s="13"/>
      <c r="L8" s="14" t="s">
        <v>166</v>
      </c>
    </row>
    <row r="9" spans="1:12" ht="20.100000000000001" customHeight="1" x14ac:dyDescent="0.25">
      <c r="A9" s="13" t="s">
        <v>167</v>
      </c>
      <c r="B9" s="13" t="s">
        <v>75</v>
      </c>
      <c r="C9" s="15" t="str">
        <f>IF($B9="","",IFERROR(VLOOKUP($B9,Werkzeugliste!$A$8:$B$107,2,FALSE),"ID nicht gefunden"))</f>
        <v>Drehmomentschlüssel 40–200 Nm</v>
      </c>
      <c r="D9" s="16">
        <v>1</v>
      </c>
      <c r="E9" s="17">
        <v>46204</v>
      </c>
      <c r="F9" s="17" t="s">
        <v>168</v>
      </c>
      <c r="G9" s="17">
        <v>46215</v>
      </c>
      <c r="H9" s="17"/>
      <c r="I9" s="15" t="str">
        <f t="shared" ca="1" si="0"/>
        <v>Überfällig</v>
      </c>
      <c r="J9" s="18">
        <f t="shared" ca="1" si="1"/>
        <v>14</v>
      </c>
      <c r="K9" s="13"/>
      <c r="L9" s="14" t="s">
        <v>169</v>
      </c>
    </row>
    <row r="10" spans="1:12" ht="20.100000000000001" customHeight="1" x14ac:dyDescent="0.25">
      <c r="A10" s="13" t="s">
        <v>170</v>
      </c>
      <c r="B10" s="13" t="s">
        <v>88</v>
      </c>
      <c r="C10" s="15" t="str">
        <f>IF($B10="","",IFERROR(VLOOKUP($B10,Werkzeugliste!$A$8:$B$107,2,FALSE),"ID nicht gefunden"))</f>
        <v>Universal-Werkzeugkoffer</v>
      </c>
      <c r="D10" s="16">
        <v>2</v>
      </c>
      <c r="E10" s="17">
        <v>46217</v>
      </c>
      <c r="F10" s="17" t="s">
        <v>171</v>
      </c>
      <c r="G10" s="17">
        <v>46220</v>
      </c>
      <c r="H10" s="17"/>
      <c r="I10" s="15" t="str">
        <f t="shared" ca="1" si="0"/>
        <v>Ausgeliehen</v>
      </c>
      <c r="J10" s="18">
        <f t="shared" ca="1" si="1"/>
        <v>1</v>
      </c>
      <c r="K10" s="13"/>
      <c r="L10" s="14" t="s">
        <v>172</v>
      </c>
    </row>
    <row r="11" spans="1:12" ht="20.100000000000001" customHeight="1" x14ac:dyDescent="0.25">
      <c r="A11" s="13" t="s">
        <v>173</v>
      </c>
      <c r="B11" s="13" t="s">
        <v>93</v>
      </c>
      <c r="C11" s="15" t="str">
        <f>IF($B11="","",IFERROR(VLOOKUP($B11,Werkzeugliste!$A$8:$B$107,2,FALSE),"ID nicht gefunden"))</f>
        <v>Verlängerungskabel 25 m</v>
      </c>
      <c r="D11" s="16">
        <v>1</v>
      </c>
      <c r="E11" s="17">
        <v>46203</v>
      </c>
      <c r="F11" s="17" t="s">
        <v>174</v>
      </c>
      <c r="G11" s="17">
        <v>46205</v>
      </c>
      <c r="H11" s="17">
        <v>46205</v>
      </c>
      <c r="I11" s="15" t="str">
        <f t="shared" ca="1" si="0"/>
        <v>Zurückgegeben</v>
      </c>
      <c r="J11" s="18">
        <f t="shared" ca="1" si="1"/>
        <v>2</v>
      </c>
      <c r="K11" s="13" t="s">
        <v>175</v>
      </c>
      <c r="L11" s="14"/>
    </row>
    <row r="12" spans="1:12" ht="20.100000000000001" customHeight="1" x14ac:dyDescent="0.25">
      <c r="A12" s="13" t="s">
        <v>176</v>
      </c>
      <c r="B12" s="13" t="s">
        <v>113</v>
      </c>
      <c r="C12" s="15" t="str">
        <f>IF($B12="","",IFERROR(VLOOKUP($B12,Werkzeugliste!$A$8:$B$107,2,FALSE),"ID nicht gefunden"))</f>
        <v>Laser-Entfernungsmesser</v>
      </c>
      <c r="D12" s="16">
        <v>1</v>
      </c>
      <c r="E12" s="17">
        <v>46211</v>
      </c>
      <c r="F12" s="17" t="s">
        <v>117</v>
      </c>
      <c r="G12" s="17">
        <v>46214</v>
      </c>
      <c r="H12" s="17">
        <v>46214</v>
      </c>
      <c r="I12" s="15" t="str">
        <f t="shared" ca="1" si="0"/>
        <v>Zurückgegeben</v>
      </c>
      <c r="J12" s="18">
        <f t="shared" ca="1" si="1"/>
        <v>3</v>
      </c>
      <c r="K12" s="13" t="s">
        <v>175</v>
      </c>
      <c r="L12" s="14"/>
    </row>
    <row r="13" spans="1:12" ht="20.100000000000001" customHeight="1" x14ac:dyDescent="0.25">
      <c r="A13" s="13" t="s">
        <v>177</v>
      </c>
      <c r="B13" s="13" t="s">
        <v>119</v>
      </c>
      <c r="C13" s="15" t="str">
        <f>IF($B13="","",IFERROR(VLOOKUP($B13,Werkzeugliste!$A$8:$B$107,2,FALSE),"ID nicht gefunden"))</f>
        <v>Rohrzangensatz</v>
      </c>
      <c r="D13" s="16">
        <v>1</v>
      </c>
      <c r="E13" s="17">
        <v>46216</v>
      </c>
      <c r="F13" s="17" t="s">
        <v>105</v>
      </c>
      <c r="G13" s="17">
        <v>46223</v>
      </c>
      <c r="H13" s="17"/>
      <c r="I13" s="15" t="str">
        <f t="shared" ca="1" si="0"/>
        <v>Ausgeliehen</v>
      </c>
      <c r="J13" s="18">
        <f t="shared" ca="1" si="1"/>
        <v>2</v>
      </c>
      <c r="K13" s="13"/>
      <c r="L13" s="14" t="s">
        <v>178</v>
      </c>
    </row>
    <row r="14" spans="1:12" ht="20.100000000000001" customHeight="1" x14ac:dyDescent="0.25">
      <c r="A14" s="13" t="s">
        <v>179</v>
      </c>
      <c r="B14" s="13" t="s">
        <v>135</v>
      </c>
      <c r="C14" s="15" t="str">
        <f>IF($B14="","",IFERROR(VLOOKUP($B14,Werkzeugliste!$A$8:$B$107,2,FALSE),"ID nicht gefunden"))</f>
        <v>Industrieschutzhelm</v>
      </c>
      <c r="D14" s="16">
        <v>3</v>
      </c>
      <c r="E14" s="17">
        <v>46218</v>
      </c>
      <c r="F14" s="17" t="s">
        <v>180</v>
      </c>
      <c r="G14" s="17">
        <v>46219</v>
      </c>
      <c r="H14" s="17"/>
      <c r="I14" s="15" t="str">
        <f t="shared" ca="1" si="0"/>
        <v>Ausgeliehen</v>
      </c>
      <c r="J14" s="18">
        <f t="shared" ca="1" si="1"/>
        <v>0</v>
      </c>
      <c r="K14" s="13"/>
      <c r="L14" s="14" t="s">
        <v>181</v>
      </c>
    </row>
    <row r="15" spans="1:12" ht="20.100000000000001" customHeight="1" x14ac:dyDescent="0.25">
      <c r="A15" s="13" t="s">
        <v>182</v>
      </c>
      <c r="B15" s="13" t="s">
        <v>141</v>
      </c>
      <c r="C15" s="15" t="str">
        <f>IF($B15="","",IFERROR(VLOOKUP($B15,Werkzeugliste!$A$8:$B$107,2,FALSE),"ID nicht gefunden"))</f>
        <v>Kabeltrommel 40 m</v>
      </c>
      <c r="D15" s="16">
        <v>1</v>
      </c>
      <c r="E15" s="17">
        <v>46213</v>
      </c>
      <c r="F15" s="17" t="s">
        <v>98</v>
      </c>
      <c r="G15" s="17">
        <v>46217</v>
      </c>
      <c r="H15" s="17"/>
      <c r="I15" s="15" t="str">
        <f t="shared" ca="1" si="0"/>
        <v>Überfällig</v>
      </c>
      <c r="J15" s="18">
        <f t="shared" ca="1" si="1"/>
        <v>5</v>
      </c>
      <c r="K15" s="13"/>
      <c r="L15" s="14" t="s">
        <v>97</v>
      </c>
    </row>
    <row r="16" spans="1:12" ht="20.100000000000001" customHeight="1" x14ac:dyDescent="0.25">
      <c r="A16" s="13" t="s">
        <v>183</v>
      </c>
      <c r="B16" s="13" t="s">
        <v>67</v>
      </c>
      <c r="C16" s="15" t="str">
        <f>IF($B16="","",IFERROR(VLOOKUP($B16,Werkzeugliste!$A$8:$B$107,2,FALSE),"ID nicht gefunden"))</f>
        <v>Winkelschleifer 125 mm</v>
      </c>
      <c r="D16" s="16">
        <v>1</v>
      </c>
      <c r="E16" s="17">
        <v>46193</v>
      </c>
      <c r="F16" s="17" t="s">
        <v>72</v>
      </c>
      <c r="G16" s="17">
        <v>46198</v>
      </c>
      <c r="H16" s="17">
        <v>46198</v>
      </c>
      <c r="I16" s="15" t="str">
        <f t="shared" ca="1" si="0"/>
        <v>Zurückgegeben</v>
      </c>
      <c r="J16" s="18">
        <f t="shared" ca="1" si="1"/>
        <v>5</v>
      </c>
      <c r="K16" s="13" t="s">
        <v>184</v>
      </c>
      <c r="L16" s="14" t="s">
        <v>185</v>
      </c>
    </row>
    <row r="17" spans="1:12" ht="20.100000000000001" customHeight="1" x14ac:dyDescent="0.25">
      <c r="A17" s="13" t="s">
        <v>186</v>
      </c>
      <c r="B17" s="13" t="s">
        <v>124</v>
      </c>
      <c r="C17" s="15" t="str">
        <f>IF($B17="","",IFERROR(VLOOKUP($B17,Werkzeugliste!$A$8:$B$107,2,FALSE),"ID nicht gefunden"))</f>
        <v>Heißluftgebläse</v>
      </c>
      <c r="D17" s="16">
        <v>1</v>
      </c>
      <c r="E17" s="17">
        <v>46215</v>
      </c>
      <c r="F17" s="17" t="s">
        <v>133</v>
      </c>
      <c r="G17" s="17">
        <v>46222</v>
      </c>
      <c r="H17" s="17"/>
      <c r="I17" s="15" t="str">
        <f t="shared" ca="1" si="0"/>
        <v>Ausgeliehen</v>
      </c>
      <c r="J17" s="18">
        <f t="shared" ca="1" si="1"/>
        <v>3</v>
      </c>
      <c r="K17" s="13"/>
      <c r="L17" s="14" t="s">
        <v>187</v>
      </c>
    </row>
    <row r="18" spans="1:12" ht="20.100000000000001" customHeight="1" x14ac:dyDescent="0.25">
      <c r="A18" s="13"/>
      <c r="B18" s="13"/>
      <c r="C18" s="15" t="str">
        <f>IF($B18="","",IFERROR(VLOOKUP($B18,Werkzeugliste!$A$8:$B$107,2,FALSE),"ID nicht gefunden"))</f>
        <v/>
      </c>
      <c r="D18" s="16"/>
      <c r="E18" s="17"/>
      <c r="F18" s="17"/>
      <c r="G18" s="17"/>
      <c r="H18" s="17"/>
      <c r="I18" s="15" t="str">
        <f t="shared" ca="1" si="0"/>
        <v/>
      </c>
      <c r="J18" s="18" t="str">
        <f t="shared" ca="1" si="1"/>
        <v/>
      </c>
      <c r="K18" s="13"/>
      <c r="L18" s="14"/>
    </row>
    <row r="19" spans="1:12" ht="20.100000000000001" customHeight="1" x14ac:dyDescent="0.25">
      <c r="A19" s="13"/>
      <c r="B19" s="13"/>
      <c r="C19" s="15" t="str">
        <f>IF($B19="","",IFERROR(VLOOKUP($B19,Werkzeugliste!$A$8:$B$107,2,FALSE),"ID nicht gefunden"))</f>
        <v/>
      </c>
      <c r="D19" s="16"/>
      <c r="E19" s="17"/>
      <c r="F19" s="17"/>
      <c r="G19" s="17"/>
      <c r="H19" s="17"/>
      <c r="I19" s="15" t="str">
        <f t="shared" ca="1" si="0"/>
        <v/>
      </c>
      <c r="J19" s="18" t="str">
        <f t="shared" ca="1" si="1"/>
        <v/>
      </c>
      <c r="K19" s="13"/>
      <c r="L19" s="14"/>
    </row>
    <row r="20" spans="1:12" ht="20.100000000000001" customHeight="1" x14ac:dyDescent="0.25">
      <c r="A20" s="13"/>
      <c r="B20" s="13"/>
      <c r="C20" s="15" t="str">
        <f>IF($B20="","",IFERROR(VLOOKUP($B20,Werkzeugliste!$A$8:$B$107,2,FALSE),"ID nicht gefunden"))</f>
        <v/>
      </c>
      <c r="D20" s="16"/>
      <c r="E20" s="17"/>
      <c r="F20" s="17"/>
      <c r="G20" s="17"/>
      <c r="H20" s="17"/>
      <c r="I20" s="15" t="str">
        <f t="shared" ca="1" si="0"/>
        <v/>
      </c>
      <c r="J20" s="18" t="str">
        <f t="shared" ca="1" si="1"/>
        <v/>
      </c>
      <c r="K20" s="13"/>
      <c r="L20" s="14"/>
    </row>
    <row r="21" spans="1:12" ht="20.100000000000001" customHeight="1" x14ac:dyDescent="0.25">
      <c r="A21" s="13"/>
      <c r="B21" s="13"/>
      <c r="C21" s="15" t="str">
        <f>IF($B21="","",IFERROR(VLOOKUP($B21,Werkzeugliste!$A$8:$B$107,2,FALSE),"ID nicht gefunden"))</f>
        <v/>
      </c>
      <c r="D21" s="16"/>
      <c r="E21" s="17"/>
      <c r="F21" s="17"/>
      <c r="G21" s="17"/>
      <c r="H21" s="17"/>
      <c r="I21" s="15" t="str">
        <f t="shared" ca="1" si="0"/>
        <v/>
      </c>
      <c r="J21" s="18" t="str">
        <f t="shared" ca="1" si="1"/>
        <v/>
      </c>
      <c r="K21" s="13"/>
      <c r="L21" s="14"/>
    </row>
    <row r="22" spans="1:12" ht="20.100000000000001" customHeight="1" x14ac:dyDescent="0.25">
      <c r="A22" s="13"/>
      <c r="B22" s="13"/>
      <c r="C22" s="15" t="str">
        <f>IF($B22="","",IFERROR(VLOOKUP($B22,Werkzeugliste!$A$8:$B$107,2,FALSE),"ID nicht gefunden"))</f>
        <v/>
      </c>
      <c r="D22" s="16"/>
      <c r="E22" s="17"/>
      <c r="F22" s="17"/>
      <c r="G22" s="17"/>
      <c r="H22" s="17"/>
      <c r="I22" s="15" t="str">
        <f t="shared" ca="1" si="0"/>
        <v/>
      </c>
      <c r="J22" s="18" t="str">
        <f t="shared" ca="1" si="1"/>
        <v/>
      </c>
      <c r="K22" s="13"/>
      <c r="L22" s="14"/>
    </row>
    <row r="23" spans="1:12" ht="20.100000000000001" customHeight="1" x14ac:dyDescent="0.25">
      <c r="A23" s="13"/>
      <c r="B23" s="13"/>
      <c r="C23" s="15" t="str">
        <f>IF($B23="","",IFERROR(VLOOKUP($B23,Werkzeugliste!$A$8:$B$107,2,FALSE),"ID nicht gefunden"))</f>
        <v/>
      </c>
      <c r="D23" s="16"/>
      <c r="E23" s="17"/>
      <c r="F23" s="17"/>
      <c r="G23" s="17"/>
      <c r="H23" s="17"/>
      <c r="I23" s="15" t="str">
        <f t="shared" ca="1" si="0"/>
        <v/>
      </c>
      <c r="J23" s="18" t="str">
        <f t="shared" ca="1" si="1"/>
        <v/>
      </c>
      <c r="K23" s="13"/>
      <c r="L23" s="14"/>
    </row>
    <row r="24" spans="1:12" ht="20.100000000000001" customHeight="1" x14ac:dyDescent="0.25">
      <c r="A24" s="13"/>
      <c r="B24" s="13"/>
      <c r="C24" s="15" t="str">
        <f>IF($B24="","",IFERROR(VLOOKUP($B24,Werkzeugliste!$A$8:$B$107,2,FALSE),"ID nicht gefunden"))</f>
        <v/>
      </c>
      <c r="D24" s="16"/>
      <c r="E24" s="17"/>
      <c r="F24" s="17"/>
      <c r="G24" s="17"/>
      <c r="H24" s="17"/>
      <c r="I24" s="15" t="str">
        <f t="shared" ca="1" si="0"/>
        <v/>
      </c>
      <c r="J24" s="18" t="str">
        <f t="shared" ca="1" si="1"/>
        <v/>
      </c>
      <c r="K24" s="13"/>
      <c r="L24" s="14"/>
    </row>
    <row r="25" spans="1:12" ht="20.100000000000001" customHeight="1" x14ac:dyDescent="0.25">
      <c r="A25" s="13"/>
      <c r="B25" s="13"/>
      <c r="C25" s="15" t="str">
        <f>IF($B25="","",IFERROR(VLOOKUP($B25,Werkzeugliste!$A$8:$B$107,2,FALSE),"ID nicht gefunden"))</f>
        <v/>
      </c>
      <c r="D25" s="16"/>
      <c r="E25" s="17"/>
      <c r="F25" s="17"/>
      <c r="G25" s="17"/>
      <c r="H25" s="17"/>
      <c r="I25" s="15" t="str">
        <f t="shared" ca="1" si="0"/>
        <v/>
      </c>
      <c r="J25" s="18" t="str">
        <f t="shared" ca="1" si="1"/>
        <v/>
      </c>
      <c r="K25" s="13"/>
      <c r="L25" s="14"/>
    </row>
    <row r="26" spans="1:12" ht="20.100000000000001" customHeight="1" x14ac:dyDescent="0.25">
      <c r="A26" s="13"/>
      <c r="B26" s="13"/>
      <c r="C26" s="15" t="str">
        <f>IF($B26="","",IFERROR(VLOOKUP($B26,Werkzeugliste!$A$8:$B$107,2,FALSE),"ID nicht gefunden"))</f>
        <v/>
      </c>
      <c r="D26" s="16"/>
      <c r="E26" s="17"/>
      <c r="F26" s="17"/>
      <c r="G26" s="17"/>
      <c r="H26" s="17"/>
      <c r="I26" s="15" t="str">
        <f t="shared" ca="1" si="0"/>
        <v/>
      </c>
      <c r="J26" s="18" t="str">
        <f t="shared" ca="1" si="1"/>
        <v/>
      </c>
      <c r="K26" s="13"/>
      <c r="L26" s="14"/>
    </row>
    <row r="27" spans="1:12" ht="20.100000000000001" customHeight="1" x14ac:dyDescent="0.25">
      <c r="A27" s="13"/>
      <c r="B27" s="13"/>
      <c r="C27" s="15" t="str">
        <f>IF($B27="","",IFERROR(VLOOKUP($B27,Werkzeugliste!$A$8:$B$107,2,FALSE),"ID nicht gefunden"))</f>
        <v/>
      </c>
      <c r="D27" s="16"/>
      <c r="E27" s="17"/>
      <c r="F27" s="17"/>
      <c r="G27" s="17"/>
      <c r="H27" s="17"/>
      <c r="I27" s="15" t="str">
        <f t="shared" ca="1" si="0"/>
        <v/>
      </c>
      <c r="J27" s="18" t="str">
        <f t="shared" ca="1" si="1"/>
        <v/>
      </c>
      <c r="K27" s="13"/>
      <c r="L27" s="14"/>
    </row>
    <row r="28" spans="1:12" ht="20.100000000000001" customHeight="1" x14ac:dyDescent="0.25">
      <c r="A28" s="13"/>
      <c r="B28" s="13"/>
      <c r="C28" s="15" t="str">
        <f>IF($B28="","",IFERROR(VLOOKUP($B28,Werkzeugliste!$A$8:$B$107,2,FALSE),"ID nicht gefunden"))</f>
        <v/>
      </c>
      <c r="D28" s="16"/>
      <c r="E28" s="17"/>
      <c r="F28" s="17"/>
      <c r="G28" s="17"/>
      <c r="H28" s="17"/>
      <c r="I28" s="15" t="str">
        <f t="shared" ca="1" si="0"/>
        <v/>
      </c>
      <c r="J28" s="18" t="str">
        <f t="shared" ca="1" si="1"/>
        <v/>
      </c>
      <c r="K28" s="13"/>
      <c r="L28" s="14"/>
    </row>
    <row r="29" spans="1:12" ht="20.100000000000001" customHeight="1" x14ac:dyDescent="0.25">
      <c r="A29" s="13"/>
      <c r="B29" s="13"/>
      <c r="C29" s="15" t="str">
        <f>IF($B29="","",IFERROR(VLOOKUP($B29,Werkzeugliste!$A$8:$B$107,2,FALSE),"ID nicht gefunden"))</f>
        <v/>
      </c>
      <c r="D29" s="16"/>
      <c r="E29" s="17"/>
      <c r="F29" s="17"/>
      <c r="G29" s="17"/>
      <c r="H29" s="17"/>
      <c r="I29" s="15" t="str">
        <f t="shared" ca="1" si="0"/>
        <v/>
      </c>
      <c r="J29" s="18" t="str">
        <f t="shared" ca="1" si="1"/>
        <v/>
      </c>
      <c r="K29" s="13"/>
      <c r="L29" s="14"/>
    </row>
    <row r="30" spans="1:12" ht="20.100000000000001" customHeight="1" x14ac:dyDescent="0.25">
      <c r="A30" s="13"/>
      <c r="B30" s="13"/>
      <c r="C30" s="15" t="str">
        <f>IF($B30="","",IFERROR(VLOOKUP($B30,Werkzeugliste!$A$8:$B$107,2,FALSE),"ID nicht gefunden"))</f>
        <v/>
      </c>
      <c r="D30" s="16"/>
      <c r="E30" s="17"/>
      <c r="F30" s="17"/>
      <c r="G30" s="17"/>
      <c r="H30" s="17"/>
      <c r="I30" s="15" t="str">
        <f t="shared" ca="1" si="0"/>
        <v/>
      </c>
      <c r="J30" s="18" t="str">
        <f t="shared" ca="1" si="1"/>
        <v/>
      </c>
      <c r="K30" s="13"/>
      <c r="L30" s="14"/>
    </row>
    <row r="31" spans="1:12" ht="20.100000000000001" customHeight="1" x14ac:dyDescent="0.25">
      <c r="A31" s="13"/>
      <c r="B31" s="13"/>
      <c r="C31" s="15" t="str">
        <f>IF($B31="","",IFERROR(VLOOKUP($B31,Werkzeugliste!$A$8:$B$107,2,FALSE),"ID nicht gefunden"))</f>
        <v/>
      </c>
      <c r="D31" s="16"/>
      <c r="E31" s="17"/>
      <c r="F31" s="17"/>
      <c r="G31" s="17"/>
      <c r="H31" s="17"/>
      <c r="I31" s="15" t="str">
        <f t="shared" ca="1" si="0"/>
        <v/>
      </c>
      <c r="J31" s="18" t="str">
        <f t="shared" ca="1" si="1"/>
        <v/>
      </c>
      <c r="K31" s="13"/>
      <c r="L31" s="14"/>
    </row>
    <row r="32" spans="1:12" ht="20.100000000000001" customHeight="1" x14ac:dyDescent="0.25">
      <c r="A32" s="13"/>
      <c r="B32" s="13"/>
      <c r="C32" s="15" t="str">
        <f>IF($B32="","",IFERROR(VLOOKUP($B32,Werkzeugliste!$A$8:$B$107,2,FALSE),"ID nicht gefunden"))</f>
        <v/>
      </c>
      <c r="D32" s="16"/>
      <c r="E32" s="17"/>
      <c r="F32" s="17"/>
      <c r="G32" s="17"/>
      <c r="H32" s="17"/>
      <c r="I32" s="15" t="str">
        <f t="shared" ca="1" si="0"/>
        <v/>
      </c>
      <c r="J32" s="18" t="str">
        <f t="shared" ca="1" si="1"/>
        <v/>
      </c>
      <c r="K32" s="13"/>
      <c r="L32" s="14"/>
    </row>
    <row r="33" spans="1:12" ht="20.100000000000001" customHeight="1" x14ac:dyDescent="0.25">
      <c r="A33" s="13"/>
      <c r="B33" s="13"/>
      <c r="C33" s="15" t="str">
        <f>IF($B33="","",IFERROR(VLOOKUP($B33,Werkzeugliste!$A$8:$B$107,2,FALSE),"ID nicht gefunden"))</f>
        <v/>
      </c>
      <c r="D33" s="16"/>
      <c r="E33" s="17"/>
      <c r="F33" s="17"/>
      <c r="G33" s="17"/>
      <c r="H33" s="17"/>
      <c r="I33" s="15" t="str">
        <f t="shared" ca="1" si="0"/>
        <v/>
      </c>
      <c r="J33" s="18" t="str">
        <f t="shared" ca="1" si="1"/>
        <v/>
      </c>
      <c r="K33" s="13"/>
      <c r="L33" s="14"/>
    </row>
    <row r="34" spans="1:12" ht="20.100000000000001" customHeight="1" x14ac:dyDescent="0.25">
      <c r="A34" s="13"/>
      <c r="B34" s="13"/>
      <c r="C34" s="15" t="str">
        <f>IF($B34="","",IFERROR(VLOOKUP($B34,Werkzeugliste!$A$8:$B$107,2,FALSE),"ID nicht gefunden"))</f>
        <v/>
      </c>
      <c r="D34" s="16"/>
      <c r="E34" s="17"/>
      <c r="F34" s="17"/>
      <c r="G34" s="17"/>
      <c r="H34" s="17"/>
      <c r="I34" s="15" t="str">
        <f t="shared" ca="1" si="0"/>
        <v/>
      </c>
      <c r="J34" s="18" t="str">
        <f t="shared" ca="1" si="1"/>
        <v/>
      </c>
      <c r="K34" s="13"/>
      <c r="L34" s="14"/>
    </row>
    <row r="35" spans="1:12" ht="20.100000000000001" customHeight="1" x14ac:dyDescent="0.25">
      <c r="A35" s="13"/>
      <c r="B35" s="13"/>
      <c r="C35" s="15" t="str">
        <f>IF($B35="","",IFERROR(VLOOKUP($B35,Werkzeugliste!$A$8:$B$107,2,FALSE),"ID nicht gefunden"))</f>
        <v/>
      </c>
      <c r="D35" s="16"/>
      <c r="E35" s="17"/>
      <c r="F35" s="17"/>
      <c r="G35" s="17"/>
      <c r="H35" s="17"/>
      <c r="I35" s="15" t="str">
        <f t="shared" ca="1" si="0"/>
        <v/>
      </c>
      <c r="J35" s="18" t="str">
        <f t="shared" ca="1" si="1"/>
        <v/>
      </c>
      <c r="K35" s="13"/>
      <c r="L35" s="14"/>
    </row>
    <row r="36" spans="1:12" ht="20.100000000000001" customHeight="1" x14ac:dyDescent="0.25">
      <c r="A36" s="13"/>
      <c r="B36" s="13"/>
      <c r="C36" s="15" t="str">
        <f>IF($B36="","",IFERROR(VLOOKUP($B36,Werkzeugliste!$A$8:$B$107,2,FALSE),"ID nicht gefunden"))</f>
        <v/>
      </c>
      <c r="D36" s="16"/>
      <c r="E36" s="17"/>
      <c r="F36" s="17"/>
      <c r="G36" s="17"/>
      <c r="H36" s="17"/>
      <c r="I36" s="15" t="str">
        <f t="shared" ca="1" si="0"/>
        <v/>
      </c>
      <c r="J36" s="18" t="str">
        <f t="shared" ca="1" si="1"/>
        <v/>
      </c>
      <c r="K36" s="13"/>
      <c r="L36" s="14"/>
    </row>
    <row r="37" spans="1:12" ht="20.100000000000001" customHeight="1" x14ac:dyDescent="0.25">
      <c r="A37" s="13"/>
      <c r="B37" s="13"/>
      <c r="C37" s="15" t="str">
        <f>IF($B37="","",IFERROR(VLOOKUP($B37,Werkzeugliste!$A$8:$B$107,2,FALSE),"ID nicht gefunden"))</f>
        <v/>
      </c>
      <c r="D37" s="16"/>
      <c r="E37" s="17"/>
      <c r="F37" s="17"/>
      <c r="G37" s="17"/>
      <c r="H37" s="17"/>
      <c r="I37" s="15" t="str">
        <f t="shared" ca="1" si="0"/>
        <v/>
      </c>
      <c r="J37" s="18" t="str">
        <f t="shared" ca="1" si="1"/>
        <v/>
      </c>
      <c r="K37" s="13"/>
      <c r="L37" s="14"/>
    </row>
    <row r="38" spans="1:12" ht="20.100000000000001" customHeight="1" x14ac:dyDescent="0.25">
      <c r="A38" s="13"/>
      <c r="B38" s="13"/>
      <c r="C38" s="15" t="str">
        <f>IF($B38="","",IFERROR(VLOOKUP($B38,Werkzeugliste!$A$8:$B$107,2,FALSE),"ID nicht gefunden"))</f>
        <v/>
      </c>
      <c r="D38" s="16"/>
      <c r="E38" s="17"/>
      <c r="F38" s="17"/>
      <c r="G38" s="17"/>
      <c r="H38" s="17"/>
      <c r="I38" s="15" t="str">
        <f t="shared" ca="1" si="0"/>
        <v/>
      </c>
      <c r="J38" s="18" t="str">
        <f t="shared" ca="1" si="1"/>
        <v/>
      </c>
      <c r="K38" s="13"/>
      <c r="L38" s="14"/>
    </row>
    <row r="39" spans="1:12" ht="20.100000000000001" customHeight="1" x14ac:dyDescent="0.25">
      <c r="A39" s="13"/>
      <c r="B39" s="13"/>
      <c r="C39" s="15" t="str">
        <f>IF($B39="","",IFERROR(VLOOKUP($B39,Werkzeugliste!$A$8:$B$107,2,FALSE),"ID nicht gefunden"))</f>
        <v/>
      </c>
      <c r="D39" s="16"/>
      <c r="E39" s="17"/>
      <c r="F39" s="17"/>
      <c r="G39" s="17"/>
      <c r="H39" s="17"/>
      <c r="I39" s="15" t="str">
        <f t="shared" ca="1" si="0"/>
        <v/>
      </c>
      <c r="J39" s="18" t="str">
        <f t="shared" ca="1" si="1"/>
        <v/>
      </c>
      <c r="K39" s="13"/>
      <c r="L39" s="14"/>
    </row>
    <row r="40" spans="1:12" ht="20.100000000000001" customHeight="1" x14ac:dyDescent="0.25">
      <c r="A40" s="13"/>
      <c r="B40" s="13"/>
      <c r="C40" s="15" t="str">
        <f>IF($B40="","",IFERROR(VLOOKUP($B40,Werkzeugliste!$A$8:$B$107,2,FALSE),"ID nicht gefunden"))</f>
        <v/>
      </c>
      <c r="D40" s="16"/>
      <c r="E40" s="17"/>
      <c r="F40" s="17"/>
      <c r="G40" s="17"/>
      <c r="H40" s="17"/>
      <c r="I40" s="15" t="str">
        <f t="shared" ref="I40:I71" ca="1" si="2">IF($B40="","",IF($H40&lt;&gt;"","Zurückgegeben",IF(AND($G40&lt;&gt;"",TODAY()&gt;$G40),"Überfällig","Ausgeliehen")))</f>
        <v/>
      </c>
      <c r="J40" s="18" t="str">
        <f t="shared" ref="J40:J71" ca="1" si="3">IF($B40="","",IF($H40&lt;&gt;"",$H40-$E40,TODAY()-$E40))</f>
        <v/>
      </c>
      <c r="K40" s="13"/>
      <c r="L40" s="14"/>
    </row>
    <row r="41" spans="1:12" ht="20.100000000000001" customHeight="1" x14ac:dyDescent="0.25">
      <c r="A41" s="13"/>
      <c r="B41" s="13"/>
      <c r="C41" s="15" t="str">
        <f>IF($B41="","",IFERROR(VLOOKUP($B41,Werkzeugliste!$A$8:$B$107,2,FALSE),"ID nicht gefunden"))</f>
        <v/>
      </c>
      <c r="D41" s="16"/>
      <c r="E41" s="17"/>
      <c r="F41" s="17"/>
      <c r="G41" s="17"/>
      <c r="H41" s="17"/>
      <c r="I41" s="15" t="str">
        <f t="shared" ca="1" si="2"/>
        <v/>
      </c>
      <c r="J41" s="18" t="str">
        <f t="shared" ca="1" si="3"/>
        <v/>
      </c>
      <c r="K41" s="13"/>
      <c r="L41" s="14"/>
    </row>
    <row r="42" spans="1:12" ht="20.100000000000001" customHeight="1" x14ac:dyDescent="0.25">
      <c r="A42" s="13"/>
      <c r="B42" s="13"/>
      <c r="C42" s="15" t="str">
        <f>IF($B42="","",IFERROR(VLOOKUP($B42,Werkzeugliste!$A$8:$B$107,2,FALSE),"ID nicht gefunden"))</f>
        <v/>
      </c>
      <c r="D42" s="16"/>
      <c r="E42" s="17"/>
      <c r="F42" s="17"/>
      <c r="G42" s="17"/>
      <c r="H42" s="17"/>
      <c r="I42" s="15" t="str">
        <f t="shared" ca="1" si="2"/>
        <v/>
      </c>
      <c r="J42" s="18" t="str">
        <f t="shared" ca="1" si="3"/>
        <v/>
      </c>
      <c r="K42" s="13"/>
      <c r="L42" s="14"/>
    </row>
    <row r="43" spans="1:12" ht="20.100000000000001" customHeight="1" x14ac:dyDescent="0.25">
      <c r="A43" s="13"/>
      <c r="B43" s="13"/>
      <c r="C43" s="15" t="str">
        <f>IF($B43="","",IFERROR(VLOOKUP($B43,Werkzeugliste!$A$8:$B$107,2,FALSE),"ID nicht gefunden"))</f>
        <v/>
      </c>
      <c r="D43" s="16"/>
      <c r="E43" s="17"/>
      <c r="F43" s="17"/>
      <c r="G43" s="17"/>
      <c r="H43" s="17"/>
      <c r="I43" s="15" t="str">
        <f t="shared" ca="1" si="2"/>
        <v/>
      </c>
      <c r="J43" s="18" t="str">
        <f t="shared" ca="1" si="3"/>
        <v/>
      </c>
      <c r="K43" s="13"/>
      <c r="L43" s="14"/>
    </row>
    <row r="44" spans="1:12" ht="20.100000000000001" customHeight="1" x14ac:dyDescent="0.25">
      <c r="A44" s="13"/>
      <c r="B44" s="13"/>
      <c r="C44" s="15" t="str">
        <f>IF($B44="","",IFERROR(VLOOKUP($B44,Werkzeugliste!$A$8:$B$107,2,FALSE),"ID nicht gefunden"))</f>
        <v/>
      </c>
      <c r="D44" s="16"/>
      <c r="E44" s="17"/>
      <c r="F44" s="17"/>
      <c r="G44" s="17"/>
      <c r="H44" s="17"/>
      <c r="I44" s="15" t="str">
        <f t="shared" ca="1" si="2"/>
        <v/>
      </c>
      <c r="J44" s="18" t="str">
        <f t="shared" ca="1" si="3"/>
        <v/>
      </c>
      <c r="K44" s="13"/>
      <c r="L44" s="14"/>
    </row>
    <row r="45" spans="1:12" ht="20.100000000000001" customHeight="1" x14ac:dyDescent="0.25">
      <c r="A45" s="13"/>
      <c r="B45" s="13"/>
      <c r="C45" s="15" t="str">
        <f>IF($B45="","",IFERROR(VLOOKUP($B45,Werkzeugliste!$A$8:$B$107,2,FALSE),"ID nicht gefunden"))</f>
        <v/>
      </c>
      <c r="D45" s="16"/>
      <c r="E45" s="17"/>
      <c r="F45" s="17"/>
      <c r="G45" s="17"/>
      <c r="H45" s="17"/>
      <c r="I45" s="15" t="str">
        <f t="shared" ca="1" si="2"/>
        <v/>
      </c>
      <c r="J45" s="18" t="str">
        <f t="shared" ca="1" si="3"/>
        <v/>
      </c>
      <c r="K45" s="13"/>
      <c r="L45" s="14"/>
    </row>
    <row r="46" spans="1:12" ht="20.100000000000001" customHeight="1" x14ac:dyDescent="0.25">
      <c r="A46" s="13"/>
      <c r="B46" s="13"/>
      <c r="C46" s="15" t="str">
        <f>IF($B46="","",IFERROR(VLOOKUP($B46,Werkzeugliste!$A$8:$B$107,2,FALSE),"ID nicht gefunden"))</f>
        <v/>
      </c>
      <c r="D46" s="16"/>
      <c r="E46" s="17"/>
      <c r="F46" s="17"/>
      <c r="G46" s="17"/>
      <c r="H46" s="17"/>
      <c r="I46" s="15" t="str">
        <f t="shared" ca="1" si="2"/>
        <v/>
      </c>
      <c r="J46" s="18" t="str">
        <f t="shared" ca="1" si="3"/>
        <v/>
      </c>
      <c r="K46" s="13"/>
      <c r="L46" s="14"/>
    </row>
    <row r="47" spans="1:12" ht="20.100000000000001" customHeight="1" x14ac:dyDescent="0.25">
      <c r="A47" s="13"/>
      <c r="B47" s="13"/>
      <c r="C47" s="15" t="str">
        <f>IF($B47="","",IFERROR(VLOOKUP($B47,Werkzeugliste!$A$8:$B$107,2,FALSE),"ID nicht gefunden"))</f>
        <v/>
      </c>
      <c r="D47" s="16"/>
      <c r="E47" s="17"/>
      <c r="F47" s="17"/>
      <c r="G47" s="17"/>
      <c r="H47" s="17"/>
      <c r="I47" s="15" t="str">
        <f t="shared" ca="1" si="2"/>
        <v/>
      </c>
      <c r="J47" s="18" t="str">
        <f t="shared" ca="1" si="3"/>
        <v/>
      </c>
      <c r="K47" s="13"/>
      <c r="L47" s="14"/>
    </row>
    <row r="48" spans="1:12" ht="20.100000000000001" customHeight="1" x14ac:dyDescent="0.25">
      <c r="A48" s="13"/>
      <c r="B48" s="13"/>
      <c r="C48" s="15" t="str">
        <f>IF($B48="","",IFERROR(VLOOKUP($B48,Werkzeugliste!$A$8:$B$107,2,FALSE),"ID nicht gefunden"))</f>
        <v/>
      </c>
      <c r="D48" s="16"/>
      <c r="E48" s="17"/>
      <c r="F48" s="17"/>
      <c r="G48" s="17"/>
      <c r="H48" s="17"/>
      <c r="I48" s="15" t="str">
        <f t="shared" ca="1" si="2"/>
        <v/>
      </c>
      <c r="J48" s="18" t="str">
        <f t="shared" ca="1" si="3"/>
        <v/>
      </c>
      <c r="K48" s="13"/>
      <c r="L48" s="14"/>
    </row>
    <row r="49" spans="1:12" ht="20.100000000000001" customHeight="1" x14ac:dyDescent="0.25">
      <c r="A49" s="13"/>
      <c r="B49" s="13"/>
      <c r="C49" s="15" t="str">
        <f>IF($B49="","",IFERROR(VLOOKUP($B49,Werkzeugliste!$A$8:$B$107,2,FALSE),"ID nicht gefunden"))</f>
        <v/>
      </c>
      <c r="D49" s="16"/>
      <c r="E49" s="17"/>
      <c r="F49" s="17"/>
      <c r="G49" s="17"/>
      <c r="H49" s="17"/>
      <c r="I49" s="15" t="str">
        <f t="shared" ca="1" si="2"/>
        <v/>
      </c>
      <c r="J49" s="18" t="str">
        <f t="shared" ca="1" si="3"/>
        <v/>
      </c>
      <c r="K49" s="13"/>
      <c r="L49" s="14"/>
    </row>
    <row r="50" spans="1:12" ht="20.100000000000001" customHeight="1" x14ac:dyDescent="0.25">
      <c r="A50" s="13"/>
      <c r="B50" s="13"/>
      <c r="C50" s="15" t="str">
        <f>IF($B50="","",IFERROR(VLOOKUP($B50,Werkzeugliste!$A$8:$B$107,2,FALSE),"ID nicht gefunden"))</f>
        <v/>
      </c>
      <c r="D50" s="16"/>
      <c r="E50" s="17"/>
      <c r="F50" s="17"/>
      <c r="G50" s="17"/>
      <c r="H50" s="17"/>
      <c r="I50" s="15" t="str">
        <f t="shared" ca="1" si="2"/>
        <v/>
      </c>
      <c r="J50" s="18" t="str">
        <f t="shared" ca="1" si="3"/>
        <v/>
      </c>
      <c r="K50" s="13"/>
      <c r="L50" s="14"/>
    </row>
    <row r="51" spans="1:12" ht="20.100000000000001" customHeight="1" x14ac:dyDescent="0.25">
      <c r="A51" s="13"/>
      <c r="B51" s="13"/>
      <c r="C51" s="15" t="str">
        <f>IF($B51="","",IFERROR(VLOOKUP($B51,Werkzeugliste!$A$8:$B$107,2,FALSE),"ID nicht gefunden"))</f>
        <v/>
      </c>
      <c r="D51" s="16"/>
      <c r="E51" s="17"/>
      <c r="F51" s="17"/>
      <c r="G51" s="17"/>
      <c r="H51" s="17"/>
      <c r="I51" s="15" t="str">
        <f t="shared" ca="1" si="2"/>
        <v/>
      </c>
      <c r="J51" s="18" t="str">
        <f t="shared" ca="1" si="3"/>
        <v/>
      </c>
      <c r="K51" s="13"/>
      <c r="L51" s="14"/>
    </row>
    <row r="52" spans="1:12" ht="20.100000000000001" customHeight="1" x14ac:dyDescent="0.25">
      <c r="A52" s="13"/>
      <c r="B52" s="13"/>
      <c r="C52" s="15" t="str">
        <f>IF($B52="","",IFERROR(VLOOKUP($B52,Werkzeugliste!$A$8:$B$107,2,FALSE),"ID nicht gefunden"))</f>
        <v/>
      </c>
      <c r="D52" s="16"/>
      <c r="E52" s="17"/>
      <c r="F52" s="17"/>
      <c r="G52" s="17"/>
      <c r="H52" s="17"/>
      <c r="I52" s="15" t="str">
        <f t="shared" ca="1" si="2"/>
        <v/>
      </c>
      <c r="J52" s="18" t="str">
        <f t="shared" ca="1" si="3"/>
        <v/>
      </c>
      <c r="K52" s="13"/>
      <c r="L52" s="14"/>
    </row>
    <row r="53" spans="1:12" ht="20.100000000000001" customHeight="1" x14ac:dyDescent="0.25">
      <c r="A53" s="13"/>
      <c r="B53" s="13"/>
      <c r="C53" s="15" t="str">
        <f>IF($B53="","",IFERROR(VLOOKUP($B53,Werkzeugliste!$A$8:$B$107,2,FALSE),"ID nicht gefunden"))</f>
        <v/>
      </c>
      <c r="D53" s="16"/>
      <c r="E53" s="17"/>
      <c r="F53" s="17"/>
      <c r="G53" s="17"/>
      <c r="H53" s="17"/>
      <c r="I53" s="15" t="str">
        <f t="shared" ca="1" si="2"/>
        <v/>
      </c>
      <c r="J53" s="18" t="str">
        <f t="shared" ca="1" si="3"/>
        <v/>
      </c>
      <c r="K53" s="13"/>
      <c r="L53" s="14"/>
    </row>
    <row r="54" spans="1:12" ht="20.100000000000001" customHeight="1" x14ac:dyDescent="0.25">
      <c r="A54" s="13"/>
      <c r="B54" s="13"/>
      <c r="C54" s="15" t="str">
        <f>IF($B54="","",IFERROR(VLOOKUP($B54,Werkzeugliste!$A$8:$B$107,2,FALSE),"ID nicht gefunden"))</f>
        <v/>
      </c>
      <c r="D54" s="16"/>
      <c r="E54" s="17"/>
      <c r="F54" s="17"/>
      <c r="G54" s="17"/>
      <c r="H54" s="17"/>
      <c r="I54" s="15" t="str">
        <f t="shared" ca="1" si="2"/>
        <v/>
      </c>
      <c r="J54" s="18" t="str">
        <f t="shared" ca="1" si="3"/>
        <v/>
      </c>
      <c r="K54" s="13"/>
      <c r="L54" s="14"/>
    </row>
    <row r="55" spans="1:12" ht="20.100000000000001" customHeight="1" x14ac:dyDescent="0.25">
      <c r="A55" s="13"/>
      <c r="B55" s="13"/>
      <c r="C55" s="15" t="str">
        <f>IF($B55="","",IFERROR(VLOOKUP($B55,Werkzeugliste!$A$8:$B$107,2,FALSE),"ID nicht gefunden"))</f>
        <v/>
      </c>
      <c r="D55" s="16"/>
      <c r="E55" s="17"/>
      <c r="F55" s="17"/>
      <c r="G55" s="17"/>
      <c r="H55" s="17"/>
      <c r="I55" s="15" t="str">
        <f t="shared" ca="1" si="2"/>
        <v/>
      </c>
      <c r="J55" s="18" t="str">
        <f t="shared" ca="1" si="3"/>
        <v/>
      </c>
      <c r="K55" s="13"/>
      <c r="L55" s="14"/>
    </row>
    <row r="56" spans="1:12" ht="20.100000000000001" customHeight="1" x14ac:dyDescent="0.25">
      <c r="A56" s="13"/>
      <c r="B56" s="13"/>
      <c r="C56" s="15" t="str">
        <f>IF($B56="","",IFERROR(VLOOKUP($B56,Werkzeugliste!$A$8:$B$107,2,FALSE),"ID nicht gefunden"))</f>
        <v/>
      </c>
      <c r="D56" s="16"/>
      <c r="E56" s="17"/>
      <c r="F56" s="17"/>
      <c r="G56" s="17"/>
      <c r="H56" s="17"/>
      <c r="I56" s="15" t="str">
        <f t="shared" ca="1" si="2"/>
        <v/>
      </c>
      <c r="J56" s="18" t="str">
        <f t="shared" ca="1" si="3"/>
        <v/>
      </c>
      <c r="K56" s="13"/>
      <c r="L56" s="14"/>
    </row>
    <row r="57" spans="1:12" ht="20.100000000000001" customHeight="1" x14ac:dyDescent="0.25">
      <c r="A57" s="13"/>
      <c r="B57" s="13"/>
      <c r="C57" s="15" t="str">
        <f>IF($B57="","",IFERROR(VLOOKUP($B57,Werkzeugliste!$A$8:$B$107,2,FALSE),"ID nicht gefunden"))</f>
        <v/>
      </c>
      <c r="D57" s="16"/>
      <c r="E57" s="17"/>
      <c r="F57" s="17"/>
      <c r="G57" s="17"/>
      <c r="H57" s="17"/>
      <c r="I57" s="15" t="str">
        <f t="shared" ca="1" si="2"/>
        <v/>
      </c>
      <c r="J57" s="18" t="str">
        <f t="shared" ca="1" si="3"/>
        <v/>
      </c>
      <c r="K57" s="13"/>
      <c r="L57" s="14"/>
    </row>
    <row r="58" spans="1:12" ht="20.100000000000001" customHeight="1" x14ac:dyDescent="0.25">
      <c r="A58" s="13"/>
      <c r="B58" s="13"/>
      <c r="C58" s="15" t="str">
        <f>IF($B58="","",IFERROR(VLOOKUP($B58,Werkzeugliste!$A$8:$B$107,2,FALSE),"ID nicht gefunden"))</f>
        <v/>
      </c>
      <c r="D58" s="16"/>
      <c r="E58" s="17"/>
      <c r="F58" s="17"/>
      <c r="G58" s="17"/>
      <c r="H58" s="17"/>
      <c r="I58" s="15" t="str">
        <f t="shared" ca="1" si="2"/>
        <v/>
      </c>
      <c r="J58" s="18" t="str">
        <f t="shared" ca="1" si="3"/>
        <v/>
      </c>
      <c r="K58" s="13"/>
      <c r="L58" s="14"/>
    </row>
    <row r="59" spans="1:12" ht="20.100000000000001" customHeight="1" x14ac:dyDescent="0.25">
      <c r="A59" s="13"/>
      <c r="B59" s="13"/>
      <c r="C59" s="15" t="str">
        <f>IF($B59="","",IFERROR(VLOOKUP($B59,Werkzeugliste!$A$8:$B$107,2,FALSE),"ID nicht gefunden"))</f>
        <v/>
      </c>
      <c r="D59" s="16"/>
      <c r="E59" s="17"/>
      <c r="F59" s="17"/>
      <c r="G59" s="17"/>
      <c r="H59" s="17"/>
      <c r="I59" s="15" t="str">
        <f t="shared" ca="1" si="2"/>
        <v/>
      </c>
      <c r="J59" s="18" t="str">
        <f t="shared" ca="1" si="3"/>
        <v/>
      </c>
      <c r="K59" s="13"/>
      <c r="L59" s="14"/>
    </row>
    <row r="60" spans="1:12" ht="20.100000000000001" customHeight="1" x14ac:dyDescent="0.25">
      <c r="A60" s="13"/>
      <c r="B60" s="13"/>
      <c r="C60" s="15" t="str">
        <f>IF($B60="","",IFERROR(VLOOKUP($B60,Werkzeugliste!$A$8:$B$107,2,FALSE),"ID nicht gefunden"))</f>
        <v/>
      </c>
      <c r="D60" s="16"/>
      <c r="E60" s="17"/>
      <c r="F60" s="17"/>
      <c r="G60" s="17"/>
      <c r="H60" s="17"/>
      <c r="I60" s="15" t="str">
        <f t="shared" ca="1" si="2"/>
        <v/>
      </c>
      <c r="J60" s="18" t="str">
        <f t="shared" ca="1" si="3"/>
        <v/>
      </c>
      <c r="K60" s="13"/>
      <c r="L60" s="14"/>
    </row>
    <row r="61" spans="1:12" ht="20.100000000000001" customHeight="1" x14ac:dyDescent="0.25">
      <c r="A61" s="13"/>
      <c r="B61" s="13"/>
      <c r="C61" s="15" t="str">
        <f>IF($B61="","",IFERROR(VLOOKUP($B61,Werkzeugliste!$A$8:$B$107,2,FALSE),"ID nicht gefunden"))</f>
        <v/>
      </c>
      <c r="D61" s="16"/>
      <c r="E61" s="17"/>
      <c r="F61" s="17"/>
      <c r="G61" s="17"/>
      <c r="H61" s="17"/>
      <c r="I61" s="15" t="str">
        <f t="shared" ca="1" si="2"/>
        <v/>
      </c>
      <c r="J61" s="18" t="str">
        <f t="shared" ca="1" si="3"/>
        <v/>
      </c>
      <c r="K61" s="13"/>
      <c r="L61" s="14"/>
    </row>
    <row r="62" spans="1:12" ht="20.100000000000001" customHeight="1" x14ac:dyDescent="0.25">
      <c r="A62" s="13"/>
      <c r="B62" s="13"/>
      <c r="C62" s="15" t="str">
        <f>IF($B62="","",IFERROR(VLOOKUP($B62,Werkzeugliste!$A$8:$B$107,2,FALSE),"ID nicht gefunden"))</f>
        <v/>
      </c>
      <c r="D62" s="16"/>
      <c r="E62" s="17"/>
      <c r="F62" s="17"/>
      <c r="G62" s="17"/>
      <c r="H62" s="17"/>
      <c r="I62" s="15" t="str">
        <f t="shared" ca="1" si="2"/>
        <v/>
      </c>
      <c r="J62" s="18" t="str">
        <f t="shared" ca="1" si="3"/>
        <v/>
      </c>
      <c r="K62" s="13"/>
      <c r="L62" s="14"/>
    </row>
    <row r="63" spans="1:12" ht="20.100000000000001" customHeight="1" x14ac:dyDescent="0.25">
      <c r="A63" s="13"/>
      <c r="B63" s="13"/>
      <c r="C63" s="15" t="str">
        <f>IF($B63="","",IFERROR(VLOOKUP($B63,Werkzeugliste!$A$8:$B$107,2,FALSE),"ID nicht gefunden"))</f>
        <v/>
      </c>
      <c r="D63" s="16"/>
      <c r="E63" s="17"/>
      <c r="F63" s="17"/>
      <c r="G63" s="17"/>
      <c r="H63" s="17"/>
      <c r="I63" s="15" t="str">
        <f t="shared" ca="1" si="2"/>
        <v/>
      </c>
      <c r="J63" s="18" t="str">
        <f t="shared" ca="1" si="3"/>
        <v/>
      </c>
      <c r="K63" s="13"/>
      <c r="L63" s="14"/>
    </row>
    <row r="64" spans="1:12" ht="20.100000000000001" customHeight="1" x14ac:dyDescent="0.25">
      <c r="A64" s="13"/>
      <c r="B64" s="13"/>
      <c r="C64" s="15" t="str">
        <f>IF($B64="","",IFERROR(VLOOKUP($B64,Werkzeugliste!$A$8:$B$107,2,FALSE),"ID nicht gefunden"))</f>
        <v/>
      </c>
      <c r="D64" s="16"/>
      <c r="E64" s="17"/>
      <c r="F64" s="17"/>
      <c r="G64" s="17"/>
      <c r="H64" s="17"/>
      <c r="I64" s="15" t="str">
        <f t="shared" ca="1" si="2"/>
        <v/>
      </c>
      <c r="J64" s="18" t="str">
        <f t="shared" ca="1" si="3"/>
        <v/>
      </c>
      <c r="K64" s="13"/>
      <c r="L64" s="14"/>
    </row>
    <row r="65" spans="1:12" ht="20.100000000000001" customHeight="1" x14ac:dyDescent="0.25">
      <c r="A65" s="13"/>
      <c r="B65" s="13"/>
      <c r="C65" s="15" t="str">
        <f>IF($B65="","",IFERROR(VLOOKUP($B65,Werkzeugliste!$A$8:$B$107,2,FALSE),"ID nicht gefunden"))</f>
        <v/>
      </c>
      <c r="D65" s="16"/>
      <c r="E65" s="17"/>
      <c r="F65" s="17"/>
      <c r="G65" s="17"/>
      <c r="H65" s="17"/>
      <c r="I65" s="15" t="str">
        <f t="shared" ca="1" si="2"/>
        <v/>
      </c>
      <c r="J65" s="18" t="str">
        <f t="shared" ca="1" si="3"/>
        <v/>
      </c>
      <c r="K65" s="13"/>
      <c r="L65" s="14"/>
    </row>
    <row r="66" spans="1:12" ht="20.100000000000001" customHeight="1" x14ac:dyDescent="0.25">
      <c r="A66" s="13"/>
      <c r="B66" s="13"/>
      <c r="C66" s="15" t="str">
        <f>IF($B66="","",IFERROR(VLOOKUP($B66,Werkzeugliste!$A$8:$B$107,2,FALSE),"ID nicht gefunden"))</f>
        <v/>
      </c>
      <c r="D66" s="16"/>
      <c r="E66" s="17"/>
      <c r="F66" s="17"/>
      <c r="G66" s="17"/>
      <c r="H66" s="17"/>
      <c r="I66" s="15" t="str">
        <f t="shared" ca="1" si="2"/>
        <v/>
      </c>
      <c r="J66" s="18" t="str">
        <f t="shared" ca="1" si="3"/>
        <v/>
      </c>
      <c r="K66" s="13"/>
      <c r="L66" s="14"/>
    </row>
    <row r="67" spans="1:12" ht="20.100000000000001" customHeight="1" x14ac:dyDescent="0.25">
      <c r="A67" s="13"/>
      <c r="B67" s="13"/>
      <c r="C67" s="15" t="str">
        <f>IF($B67="","",IFERROR(VLOOKUP($B67,Werkzeugliste!$A$8:$B$107,2,FALSE),"ID nicht gefunden"))</f>
        <v/>
      </c>
      <c r="D67" s="16"/>
      <c r="E67" s="17"/>
      <c r="F67" s="17"/>
      <c r="G67" s="17"/>
      <c r="H67" s="17"/>
      <c r="I67" s="15" t="str">
        <f t="shared" ca="1" si="2"/>
        <v/>
      </c>
      <c r="J67" s="18" t="str">
        <f t="shared" ca="1" si="3"/>
        <v/>
      </c>
      <c r="K67" s="13"/>
      <c r="L67" s="14"/>
    </row>
    <row r="68" spans="1:12" ht="20.100000000000001" customHeight="1" x14ac:dyDescent="0.25">
      <c r="A68" s="13"/>
      <c r="B68" s="13"/>
      <c r="C68" s="15" t="str">
        <f>IF($B68="","",IFERROR(VLOOKUP($B68,Werkzeugliste!$A$8:$B$107,2,FALSE),"ID nicht gefunden"))</f>
        <v/>
      </c>
      <c r="D68" s="16"/>
      <c r="E68" s="17"/>
      <c r="F68" s="17"/>
      <c r="G68" s="17"/>
      <c r="H68" s="17"/>
      <c r="I68" s="15" t="str">
        <f t="shared" ca="1" si="2"/>
        <v/>
      </c>
      <c r="J68" s="18" t="str">
        <f t="shared" ca="1" si="3"/>
        <v/>
      </c>
      <c r="K68" s="13"/>
      <c r="L68" s="14"/>
    </row>
    <row r="69" spans="1:12" ht="20.100000000000001" customHeight="1" x14ac:dyDescent="0.25">
      <c r="A69" s="13"/>
      <c r="B69" s="13"/>
      <c r="C69" s="15" t="str">
        <f>IF($B69="","",IFERROR(VLOOKUP($B69,Werkzeugliste!$A$8:$B$107,2,FALSE),"ID nicht gefunden"))</f>
        <v/>
      </c>
      <c r="D69" s="16"/>
      <c r="E69" s="17"/>
      <c r="F69" s="17"/>
      <c r="G69" s="17"/>
      <c r="H69" s="17"/>
      <c r="I69" s="15" t="str">
        <f t="shared" ca="1" si="2"/>
        <v/>
      </c>
      <c r="J69" s="18" t="str">
        <f t="shared" ca="1" si="3"/>
        <v/>
      </c>
      <c r="K69" s="13"/>
      <c r="L69" s="14"/>
    </row>
    <row r="70" spans="1:12" ht="20.100000000000001" customHeight="1" x14ac:dyDescent="0.25">
      <c r="A70" s="13"/>
      <c r="B70" s="13"/>
      <c r="C70" s="15" t="str">
        <f>IF($B70="","",IFERROR(VLOOKUP($B70,Werkzeugliste!$A$8:$B$107,2,FALSE),"ID nicht gefunden"))</f>
        <v/>
      </c>
      <c r="D70" s="16"/>
      <c r="E70" s="17"/>
      <c r="F70" s="17"/>
      <c r="G70" s="17"/>
      <c r="H70" s="17"/>
      <c r="I70" s="15" t="str">
        <f t="shared" ca="1" si="2"/>
        <v/>
      </c>
      <c r="J70" s="18" t="str">
        <f t="shared" ca="1" si="3"/>
        <v/>
      </c>
      <c r="K70" s="13"/>
      <c r="L70" s="14"/>
    </row>
    <row r="71" spans="1:12" ht="20.100000000000001" customHeight="1" x14ac:dyDescent="0.25">
      <c r="A71" s="13"/>
      <c r="B71" s="13"/>
      <c r="C71" s="15" t="str">
        <f>IF($B71="","",IFERROR(VLOOKUP($B71,Werkzeugliste!$A$8:$B$107,2,FALSE),"ID nicht gefunden"))</f>
        <v/>
      </c>
      <c r="D71" s="16"/>
      <c r="E71" s="17"/>
      <c r="F71" s="17"/>
      <c r="G71" s="17"/>
      <c r="H71" s="17"/>
      <c r="I71" s="15" t="str">
        <f t="shared" ca="1" si="2"/>
        <v/>
      </c>
      <c r="J71" s="18" t="str">
        <f t="shared" ca="1" si="3"/>
        <v/>
      </c>
      <c r="K71" s="13"/>
      <c r="L71" s="14"/>
    </row>
    <row r="72" spans="1:12" ht="20.100000000000001" customHeight="1" x14ac:dyDescent="0.25">
      <c r="A72" s="13"/>
      <c r="B72" s="13"/>
      <c r="C72" s="15" t="str">
        <f>IF($B72="","",IFERROR(VLOOKUP($B72,Werkzeugliste!$A$8:$B$107,2,FALSE),"ID nicht gefunden"))</f>
        <v/>
      </c>
      <c r="D72" s="16"/>
      <c r="E72" s="17"/>
      <c r="F72" s="17"/>
      <c r="G72" s="17"/>
      <c r="H72" s="17"/>
      <c r="I72" s="15" t="str">
        <f t="shared" ref="I72:I103" ca="1" si="4">IF($B72="","",IF($H72&lt;&gt;"","Zurückgegeben",IF(AND($G72&lt;&gt;"",TODAY()&gt;$G72),"Überfällig","Ausgeliehen")))</f>
        <v/>
      </c>
      <c r="J72" s="18" t="str">
        <f t="shared" ref="J72:J103" ca="1" si="5">IF($B72="","",IF($H72&lt;&gt;"",$H72-$E72,TODAY()-$E72))</f>
        <v/>
      </c>
      <c r="K72" s="13"/>
      <c r="L72" s="14"/>
    </row>
    <row r="73" spans="1:12" ht="20.100000000000001" customHeight="1" x14ac:dyDescent="0.25">
      <c r="A73" s="13"/>
      <c r="B73" s="13"/>
      <c r="C73" s="15" t="str">
        <f>IF($B73="","",IFERROR(VLOOKUP($B73,Werkzeugliste!$A$8:$B$107,2,FALSE),"ID nicht gefunden"))</f>
        <v/>
      </c>
      <c r="D73" s="16"/>
      <c r="E73" s="17"/>
      <c r="F73" s="17"/>
      <c r="G73" s="17"/>
      <c r="H73" s="17"/>
      <c r="I73" s="15" t="str">
        <f t="shared" ca="1" si="4"/>
        <v/>
      </c>
      <c r="J73" s="18" t="str">
        <f t="shared" ca="1" si="5"/>
        <v/>
      </c>
      <c r="K73" s="13"/>
      <c r="L73" s="14"/>
    </row>
    <row r="74" spans="1:12" ht="20.100000000000001" customHeight="1" x14ac:dyDescent="0.25">
      <c r="A74" s="13"/>
      <c r="B74" s="13"/>
      <c r="C74" s="15" t="str">
        <f>IF($B74="","",IFERROR(VLOOKUP($B74,Werkzeugliste!$A$8:$B$107,2,FALSE),"ID nicht gefunden"))</f>
        <v/>
      </c>
      <c r="D74" s="16"/>
      <c r="E74" s="17"/>
      <c r="F74" s="17"/>
      <c r="G74" s="17"/>
      <c r="H74" s="17"/>
      <c r="I74" s="15" t="str">
        <f t="shared" ca="1" si="4"/>
        <v/>
      </c>
      <c r="J74" s="18" t="str">
        <f t="shared" ca="1" si="5"/>
        <v/>
      </c>
      <c r="K74" s="13"/>
      <c r="L74" s="14"/>
    </row>
    <row r="75" spans="1:12" ht="20.100000000000001" customHeight="1" x14ac:dyDescent="0.25">
      <c r="A75" s="13"/>
      <c r="B75" s="13"/>
      <c r="C75" s="15" t="str">
        <f>IF($B75="","",IFERROR(VLOOKUP($B75,Werkzeugliste!$A$8:$B$107,2,FALSE),"ID nicht gefunden"))</f>
        <v/>
      </c>
      <c r="D75" s="16"/>
      <c r="E75" s="17"/>
      <c r="F75" s="17"/>
      <c r="G75" s="17"/>
      <c r="H75" s="17"/>
      <c r="I75" s="15" t="str">
        <f t="shared" ca="1" si="4"/>
        <v/>
      </c>
      <c r="J75" s="18" t="str">
        <f t="shared" ca="1" si="5"/>
        <v/>
      </c>
      <c r="K75" s="13"/>
      <c r="L75" s="14"/>
    </row>
    <row r="76" spans="1:12" ht="20.100000000000001" customHeight="1" x14ac:dyDescent="0.25">
      <c r="A76" s="13"/>
      <c r="B76" s="13"/>
      <c r="C76" s="15" t="str">
        <f>IF($B76="","",IFERROR(VLOOKUP($B76,Werkzeugliste!$A$8:$B$107,2,FALSE),"ID nicht gefunden"))</f>
        <v/>
      </c>
      <c r="D76" s="16"/>
      <c r="E76" s="17"/>
      <c r="F76" s="17"/>
      <c r="G76" s="17"/>
      <c r="H76" s="17"/>
      <c r="I76" s="15" t="str">
        <f t="shared" ca="1" si="4"/>
        <v/>
      </c>
      <c r="J76" s="18" t="str">
        <f t="shared" ca="1" si="5"/>
        <v/>
      </c>
      <c r="K76" s="13"/>
      <c r="L76" s="14"/>
    </row>
    <row r="77" spans="1:12" ht="20.100000000000001" customHeight="1" x14ac:dyDescent="0.25">
      <c r="A77" s="13"/>
      <c r="B77" s="13"/>
      <c r="C77" s="15" t="str">
        <f>IF($B77="","",IFERROR(VLOOKUP($B77,Werkzeugliste!$A$8:$B$107,2,FALSE),"ID nicht gefunden"))</f>
        <v/>
      </c>
      <c r="D77" s="16"/>
      <c r="E77" s="17"/>
      <c r="F77" s="17"/>
      <c r="G77" s="17"/>
      <c r="H77" s="17"/>
      <c r="I77" s="15" t="str">
        <f t="shared" ca="1" si="4"/>
        <v/>
      </c>
      <c r="J77" s="18" t="str">
        <f t="shared" ca="1" si="5"/>
        <v/>
      </c>
      <c r="K77" s="13"/>
      <c r="L77" s="14"/>
    </row>
    <row r="78" spans="1:12" ht="20.100000000000001" customHeight="1" x14ac:dyDescent="0.25">
      <c r="A78" s="13"/>
      <c r="B78" s="13"/>
      <c r="C78" s="15" t="str">
        <f>IF($B78="","",IFERROR(VLOOKUP($B78,Werkzeugliste!$A$8:$B$107,2,FALSE),"ID nicht gefunden"))</f>
        <v/>
      </c>
      <c r="D78" s="16"/>
      <c r="E78" s="17"/>
      <c r="F78" s="17"/>
      <c r="G78" s="17"/>
      <c r="H78" s="17"/>
      <c r="I78" s="15" t="str">
        <f t="shared" ca="1" si="4"/>
        <v/>
      </c>
      <c r="J78" s="18" t="str">
        <f t="shared" ca="1" si="5"/>
        <v/>
      </c>
      <c r="K78" s="13"/>
      <c r="L78" s="14"/>
    </row>
    <row r="79" spans="1:12" ht="20.100000000000001" customHeight="1" x14ac:dyDescent="0.25">
      <c r="A79" s="13"/>
      <c r="B79" s="13"/>
      <c r="C79" s="15" t="str">
        <f>IF($B79="","",IFERROR(VLOOKUP($B79,Werkzeugliste!$A$8:$B$107,2,FALSE),"ID nicht gefunden"))</f>
        <v/>
      </c>
      <c r="D79" s="16"/>
      <c r="E79" s="17"/>
      <c r="F79" s="17"/>
      <c r="G79" s="17"/>
      <c r="H79" s="17"/>
      <c r="I79" s="15" t="str">
        <f t="shared" ca="1" si="4"/>
        <v/>
      </c>
      <c r="J79" s="18" t="str">
        <f t="shared" ca="1" si="5"/>
        <v/>
      </c>
      <c r="K79" s="13"/>
      <c r="L79" s="14"/>
    </row>
    <row r="80" spans="1:12" ht="20.100000000000001" customHeight="1" x14ac:dyDescent="0.25">
      <c r="A80" s="13"/>
      <c r="B80" s="13"/>
      <c r="C80" s="15" t="str">
        <f>IF($B80="","",IFERROR(VLOOKUP($B80,Werkzeugliste!$A$8:$B$107,2,FALSE),"ID nicht gefunden"))</f>
        <v/>
      </c>
      <c r="D80" s="16"/>
      <c r="E80" s="17"/>
      <c r="F80" s="17"/>
      <c r="G80" s="17"/>
      <c r="H80" s="17"/>
      <c r="I80" s="15" t="str">
        <f t="shared" ca="1" si="4"/>
        <v/>
      </c>
      <c r="J80" s="18" t="str">
        <f t="shared" ca="1" si="5"/>
        <v/>
      </c>
      <c r="K80" s="13"/>
      <c r="L80" s="14"/>
    </row>
    <row r="81" spans="1:12" ht="20.100000000000001" customHeight="1" x14ac:dyDescent="0.25">
      <c r="A81" s="13"/>
      <c r="B81" s="13"/>
      <c r="C81" s="15" t="str">
        <f>IF($B81="","",IFERROR(VLOOKUP($B81,Werkzeugliste!$A$8:$B$107,2,FALSE),"ID nicht gefunden"))</f>
        <v/>
      </c>
      <c r="D81" s="16"/>
      <c r="E81" s="17"/>
      <c r="F81" s="17"/>
      <c r="G81" s="17"/>
      <c r="H81" s="17"/>
      <c r="I81" s="15" t="str">
        <f t="shared" ca="1" si="4"/>
        <v/>
      </c>
      <c r="J81" s="18" t="str">
        <f t="shared" ca="1" si="5"/>
        <v/>
      </c>
      <c r="K81" s="13"/>
      <c r="L81" s="14"/>
    </row>
    <row r="82" spans="1:12" ht="20.100000000000001" customHeight="1" x14ac:dyDescent="0.25">
      <c r="A82" s="13"/>
      <c r="B82" s="13"/>
      <c r="C82" s="15" t="str">
        <f>IF($B82="","",IFERROR(VLOOKUP($B82,Werkzeugliste!$A$8:$B$107,2,FALSE),"ID nicht gefunden"))</f>
        <v/>
      </c>
      <c r="D82" s="16"/>
      <c r="E82" s="17"/>
      <c r="F82" s="17"/>
      <c r="G82" s="17"/>
      <c r="H82" s="17"/>
      <c r="I82" s="15" t="str">
        <f t="shared" ca="1" si="4"/>
        <v/>
      </c>
      <c r="J82" s="18" t="str">
        <f t="shared" ca="1" si="5"/>
        <v/>
      </c>
      <c r="K82" s="13"/>
      <c r="L82" s="14"/>
    </row>
    <row r="83" spans="1:12" ht="20.100000000000001" customHeight="1" x14ac:dyDescent="0.25">
      <c r="A83" s="13"/>
      <c r="B83" s="13"/>
      <c r="C83" s="15" t="str">
        <f>IF($B83="","",IFERROR(VLOOKUP($B83,Werkzeugliste!$A$8:$B$107,2,FALSE),"ID nicht gefunden"))</f>
        <v/>
      </c>
      <c r="D83" s="16"/>
      <c r="E83" s="17"/>
      <c r="F83" s="17"/>
      <c r="G83" s="17"/>
      <c r="H83" s="17"/>
      <c r="I83" s="15" t="str">
        <f t="shared" ca="1" si="4"/>
        <v/>
      </c>
      <c r="J83" s="18" t="str">
        <f t="shared" ca="1" si="5"/>
        <v/>
      </c>
      <c r="K83" s="13"/>
      <c r="L83" s="14"/>
    </row>
    <row r="84" spans="1:12" ht="20.100000000000001" customHeight="1" x14ac:dyDescent="0.25">
      <c r="A84" s="13"/>
      <c r="B84" s="13"/>
      <c r="C84" s="15" t="str">
        <f>IF($B84="","",IFERROR(VLOOKUP($B84,Werkzeugliste!$A$8:$B$107,2,FALSE),"ID nicht gefunden"))</f>
        <v/>
      </c>
      <c r="D84" s="16"/>
      <c r="E84" s="17"/>
      <c r="F84" s="17"/>
      <c r="G84" s="17"/>
      <c r="H84" s="17"/>
      <c r="I84" s="15" t="str">
        <f t="shared" ca="1" si="4"/>
        <v/>
      </c>
      <c r="J84" s="18" t="str">
        <f t="shared" ca="1" si="5"/>
        <v/>
      </c>
      <c r="K84" s="13"/>
      <c r="L84" s="14"/>
    </row>
    <row r="85" spans="1:12" ht="20.100000000000001" customHeight="1" x14ac:dyDescent="0.25">
      <c r="A85" s="13"/>
      <c r="B85" s="13"/>
      <c r="C85" s="15" t="str">
        <f>IF($B85="","",IFERROR(VLOOKUP($B85,Werkzeugliste!$A$8:$B$107,2,FALSE),"ID nicht gefunden"))</f>
        <v/>
      </c>
      <c r="D85" s="16"/>
      <c r="E85" s="17"/>
      <c r="F85" s="17"/>
      <c r="G85" s="17"/>
      <c r="H85" s="17"/>
      <c r="I85" s="15" t="str">
        <f t="shared" ca="1" si="4"/>
        <v/>
      </c>
      <c r="J85" s="18" t="str">
        <f t="shared" ca="1" si="5"/>
        <v/>
      </c>
      <c r="K85" s="13"/>
      <c r="L85" s="14"/>
    </row>
    <row r="86" spans="1:12" ht="20.100000000000001" customHeight="1" x14ac:dyDescent="0.25">
      <c r="A86" s="13"/>
      <c r="B86" s="13"/>
      <c r="C86" s="15" t="str">
        <f>IF($B86="","",IFERROR(VLOOKUP($B86,Werkzeugliste!$A$8:$B$107,2,FALSE),"ID nicht gefunden"))</f>
        <v/>
      </c>
      <c r="D86" s="16"/>
      <c r="E86" s="17"/>
      <c r="F86" s="17"/>
      <c r="G86" s="17"/>
      <c r="H86" s="17"/>
      <c r="I86" s="15" t="str">
        <f t="shared" ca="1" si="4"/>
        <v/>
      </c>
      <c r="J86" s="18" t="str">
        <f t="shared" ca="1" si="5"/>
        <v/>
      </c>
      <c r="K86" s="13"/>
      <c r="L86" s="14"/>
    </row>
    <row r="87" spans="1:12" ht="20.100000000000001" customHeight="1" x14ac:dyDescent="0.25">
      <c r="A87" s="13"/>
      <c r="B87" s="13"/>
      <c r="C87" s="15" t="str">
        <f>IF($B87="","",IFERROR(VLOOKUP($B87,Werkzeugliste!$A$8:$B$107,2,FALSE),"ID nicht gefunden"))</f>
        <v/>
      </c>
      <c r="D87" s="16"/>
      <c r="E87" s="17"/>
      <c r="F87" s="17"/>
      <c r="G87" s="17"/>
      <c r="H87" s="17"/>
      <c r="I87" s="15" t="str">
        <f t="shared" ca="1" si="4"/>
        <v/>
      </c>
      <c r="J87" s="18" t="str">
        <f t="shared" ca="1" si="5"/>
        <v/>
      </c>
      <c r="K87" s="13"/>
      <c r="L87" s="14"/>
    </row>
    <row r="88" spans="1:12" ht="20.100000000000001" customHeight="1" x14ac:dyDescent="0.25">
      <c r="A88" s="13"/>
      <c r="B88" s="13"/>
      <c r="C88" s="15" t="str">
        <f>IF($B88="","",IFERROR(VLOOKUP($B88,Werkzeugliste!$A$8:$B$107,2,FALSE),"ID nicht gefunden"))</f>
        <v/>
      </c>
      <c r="D88" s="16"/>
      <c r="E88" s="17"/>
      <c r="F88" s="17"/>
      <c r="G88" s="17"/>
      <c r="H88" s="17"/>
      <c r="I88" s="15" t="str">
        <f t="shared" ca="1" si="4"/>
        <v/>
      </c>
      <c r="J88" s="18" t="str">
        <f t="shared" ca="1" si="5"/>
        <v/>
      </c>
      <c r="K88" s="13"/>
      <c r="L88" s="14"/>
    </row>
    <row r="89" spans="1:12" ht="20.100000000000001" customHeight="1" x14ac:dyDescent="0.25">
      <c r="A89" s="13"/>
      <c r="B89" s="13"/>
      <c r="C89" s="15" t="str">
        <f>IF($B89="","",IFERROR(VLOOKUP($B89,Werkzeugliste!$A$8:$B$107,2,FALSE),"ID nicht gefunden"))</f>
        <v/>
      </c>
      <c r="D89" s="16"/>
      <c r="E89" s="17"/>
      <c r="F89" s="17"/>
      <c r="G89" s="17"/>
      <c r="H89" s="17"/>
      <c r="I89" s="15" t="str">
        <f t="shared" ca="1" si="4"/>
        <v/>
      </c>
      <c r="J89" s="18" t="str">
        <f t="shared" ca="1" si="5"/>
        <v/>
      </c>
      <c r="K89" s="13"/>
      <c r="L89" s="14"/>
    </row>
    <row r="90" spans="1:12" ht="20.100000000000001" customHeight="1" x14ac:dyDescent="0.25">
      <c r="A90" s="13"/>
      <c r="B90" s="13"/>
      <c r="C90" s="15" t="str">
        <f>IF($B90="","",IFERROR(VLOOKUP($B90,Werkzeugliste!$A$8:$B$107,2,FALSE),"ID nicht gefunden"))</f>
        <v/>
      </c>
      <c r="D90" s="16"/>
      <c r="E90" s="17"/>
      <c r="F90" s="17"/>
      <c r="G90" s="17"/>
      <c r="H90" s="17"/>
      <c r="I90" s="15" t="str">
        <f t="shared" ca="1" si="4"/>
        <v/>
      </c>
      <c r="J90" s="18" t="str">
        <f t="shared" ca="1" si="5"/>
        <v/>
      </c>
      <c r="K90" s="13"/>
      <c r="L90" s="14"/>
    </row>
    <row r="91" spans="1:12" ht="20.100000000000001" customHeight="1" x14ac:dyDescent="0.25">
      <c r="A91" s="13"/>
      <c r="B91" s="13"/>
      <c r="C91" s="15" t="str">
        <f>IF($B91="","",IFERROR(VLOOKUP($B91,Werkzeugliste!$A$8:$B$107,2,FALSE),"ID nicht gefunden"))</f>
        <v/>
      </c>
      <c r="D91" s="16"/>
      <c r="E91" s="17"/>
      <c r="F91" s="17"/>
      <c r="G91" s="17"/>
      <c r="H91" s="17"/>
      <c r="I91" s="15" t="str">
        <f t="shared" ca="1" si="4"/>
        <v/>
      </c>
      <c r="J91" s="18" t="str">
        <f t="shared" ca="1" si="5"/>
        <v/>
      </c>
      <c r="K91" s="13"/>
      <c r="L91" s="14"/>
    </row>
    <row r="92" spans="1:12" ht="20.100000000000001" customHeight="1" x14ac:dyDescent="0.25">
      <c r="A92" s="13"/>
      <c r="B92" s="13"/>
      <c r="C92" s="15" t="str">
        <f>IF($B92="","",IFERROR(VLOOKUP($B92,Werkzeugliste!$A$8:$B$107,2,FALSE),"ID nicht gefunden"))</f>
        <v/>
      </c>
      <c r="D92" s="16"/>
      <c r="E92" s="17"/>
      <c r="F92" s="17"/>
      <c r="G92" s="17"/>
      <c r="H92" s="17"/>
      <c r="I92" s="15" t="str">
        <f t="shared" ca="1" si="4"/>
        <v/>
      </c>
      <c r="J92" s="18" t="str">
        <f t="shared" ca="1" si="5"/>
        <v/>
      </c>
      <c r="K92" s="13"/>
      <c r="L92" s="14"/>
    </row>
    <row r="93" spans="1:12" ht="20.100000000000001" customHeight="1" x14ac:dyDescent="0.25">
      <c r="A93" s="13"/>
      <c r="B93" s="13"/>
      <c r="C93" s="15" t="str">
        <f>IF($B93="","",IFERROR(VLOOKUP($B93,Werkzeugliste!$A$8:$B$107,2,FALSE),"ID nicht gefunden"))</f>
        <v/>
      </c>
      <c r="D93" s="16"/>
      <c r="E93" s="17"/>
      <c r="F93" s="17"/>
      <c r="G93" s="17"/>
      <c r="H93" s="17"/>
      <c r="I93" s="15" t="str">
        <f t="shared" ca="1" si="4"/>
        <v/>
      </c>
      <c r="J93" s="18" t="str">
        <f t="shared" ca="1" si="5"/>
        <v/>
      </c>
      <c r="K93" s="13"/>
      <c r="L93" s="14"/>
    </row>
    <row r="94" spans="1:12" ht="20.100000000000001" customHeight="1" x14ac:dyDescent="0.25">
      <c r="A94" s="13"/>
      <c r="B94" s="13"/>
      <c r="C94" s="15" t="str">
        <f>IF($B94="","",IFERROR(VLOOKUP($B94,Werkzeugliste!$A$8:$B$107,2,FALSE),"ID nicht gefunden"))</f>
        <v/>
      </c>
      <c r="D94" s="16"/>
      <c r="E94" s="17"/>
      <c r="F94" s="17"/>
      <c r="G94" s="17"/>
      <c r="H94" s="17"/>
      <c r="I94" s="15" t="str">
        <f t="shared" ca="1" si="4"/>
        <v/>
      </c>
      <c r="J94" s="18" t="str">
        <f t="shared" ca="1" si="5"/>
        <v/>
      </c>
      <c r="K94" s="13"/>
      <c r="L94" s="14"/>
    </row>
    <row r="95" spans="1:12" ht="20.100000000000001" customHeight="1" x14ac:dyDescent="0.25">
      <c r="A95" s="13"/>
      <c r="B95" s="13"/>
      <c r="C95" s="15" t="str">
        <f>IF($B95="","",IFERROR(VLOOKUP($B95,Werkzeugliste!$A$8:$B$107,2,FALSE),"ID nicht gefunden"))</f>
        <v/>
      </c>
      <c r="D95" s="16"/>
      <c r="E95" s="17"/>
      <c r="F95" s="17"/>
      <c r="G95" s="17"/>
      <c r="H95" s="17"/>
      <c r="I95" s="15" t="str">
        <f t="shared" ca="1" si="4"/>
        <v/>
      </c>
      <c r="J95" s="18" t="str">
        <f t="shared" ca="1" si="5"/>
        <v/>
      </c>
      <c r="K95" s="13"/>
      <c r="L95" s="14"/>
    </row>
    <row r="96" spans="1:12" ht="20.100000000000001" customHeight="1" x14ac:dyDescent="0.25">
      <c r="A96" s="13"/>
      <c r="B96" s="13"/>
      <c r="C96" s="15" t="str">
        <f>IF($B96="","",IFERROR(VLOOKUP($B96,Werkzeugliste!$A$8:$B$107,2,FALSE),"ID nicht gefunden"))</f>
        <v/>
      </c>
      <c r="D96" s="16"/>
      <c r="E96" s="17"/>
      <c r="F96" s="17"/>
      <c r="G96" s="17"/>
      <c r="H96" s="17"/>
      <c r="I96" s="15" t="str">
        <f t="shared" ca="1" si="4"/>
        <v/>
      </c>
      <c r="J96" s="18" t="str">
        <f t="shared" ca="1" si="5"/>
        <v/>
      </c>
      <c r="K96" s="13"/>
      <c r="L96" s="14"/>
    </row>
    <row r="97" spans="1:12" ht="20.100000000000001" customHeight="1" x14ac:dyDescent="0.25">
      <c r="A97" s="13"/>
      <c r="B97" s="13"/>
      <c r="C97" s="15" t="str">
        <f>IF($B97="","",IFERROR(VLOOKUP($B97,Werkzeugliste!$A$8:$B$107,2,FALSE),"ID nicht gefunden"))</f>
        <v/>
      </c>
      <c r="D97" s="16"/>
      <c r="E97" s="17"/>
      <c r="F97" s="17"/>
      <c r="G97" s="17"/>
      <c r="H97" s="17"/>
      <c r="I97" s="15" t="str">
        <f t="shared" ca="1" si="4"/>
        <v/>
      </c>
      <c r="J97" s="18" t="str">
        <f t="shared" ca="1" si="5"/>
        <v/>
      </c>
      <c r="K97" s="13"/>
      <c r="L97" s="14"/>
    </row>
    <row r="98" spans="1:12" ht="20.100000000000001" customHeight="1" x14ac:dyDescent="0.25">
      <c r="A98" s="13"/>
      <c r="B98" s="13"/>
      <c r="C98" s="15" t="str">
        <f>IF($B98="","",IFERROR(VLOOKUP($B98,Werkzeugliste!$A$8:$B$107,2,FALSE),"ID nicht gefunden"))</f>
        <v/>
      </c>
      <c r="D98" s="16"/>
      <c r="E98" s="17"/>
      <c r="F98" s="17"/>
      <c r="G98" s="17"/>
      <c r="H98" s="17"/>
      <c r="I98" s="15" t="str">
        <f t="shared" ca="1" si="4"/>
        <v/>
      </c>
      <c r="J98" s="18" t="str">
        <f t="shared" ca="1" si="5"/>
        <v/>
      </c>
      <c r="K98" s="13"/>
      <c r="L98" s="14"/>
    </row>
    <row r="99" spans="1:12" ht="20.100000000000001" customHeight="1" x14ac:dyDescent="0.25">
      <c r="A99" s="13"/>
      <c r="B99" s="13"/>
      <c r="C99" s="15" t="str">
        <f>IF($B99="","",IFERROR(VLOOKUP($B99,Werkzeugliste!$A$8:$B$107,2,FALSE),"ID nicht gefunden"))</f>
        <v/>
      </c>
      <c r="D99" s="16"/>
      <c r="E99" s="17"/>
      <c r="F99" s="17"/>
      <c r="G99" s="17"/>
      <c r="H99" s="17"/>
      <c r="I99" s="15" t="str">
        <f t="shared" ca="1" si="4"/>
        <v/>
      </c>
      <c r="J99" s="18" t="str">
        <f t="shared" ca="1" si="5"/>
        <v/>
      </c>
      <c r="K99" s="13"/>
      <c r="L99" s="14"/>
    </row>
    <row r="100" spans="1:12" ht="20.100000000000001" customHeight="1" x14ac:dyDescent="0.25">
      <c r="A100" s="13"/>
      <c r="B100" s="13"/>
      <c r="C100" s="15" t="str">
        <f>IF($B100="","",IFERROR(VLOOKUP($B100,Werkzeugliste!$A$8:$B$107,2,FALSE),"ID nicht gefunden"))</f>
        <v/>
      </c>
      <c r="D100" s="16"/>
      <c r="E100" s="17"/>
      <c r="F100" s="17"/>
      <c r="G100" s="17"/>
      <c r="H100" s="17"/>
      <c r="I100" s="15" t="str">
        <f t="shared" ca="1" si="4"/>
        <v/>
      </c>
      <c r="J100" s="18" t="str">
        <f t="shared" ca="1" si="5"/>
        <v/>
      </c>
      <c r="K100" s="13"/>
      <c r="L100" s="14"/>
    </row>
    <row r="101" spans="1:12" ht="20.100000000000001" customHeight="1" x14ac:dyDescent="0.25">
      <c r="A101" s="13"/>
      <c r="B101" s="13"/>
      <c r="C101" s="15" t="str">
        <f>IF($B101="","",IFERROR(VLOOKUP($B101,Werkzeugliste!$A$8:$B$107,2,FALSE),"ID nicht gefunden"))</f>
        <v/>
      </c>
      <c r="D101" s="16"/>
      <c r="E101" s="17"/>
      <c r="F101" s="17"/>
      <c r="G101" s="17"/>
      <c r="H101" s="17"/>
      <c r="I101" s="15" t="str">
        <f t="shared" ca="1" si="4"/>
        <v/>
      </c>
      <c r="J101" s="18" t="str">
        <f t="shared" ca="1" si="5"/>
        <v/>
      </c>
      <c r="K101" s="13"/>
      <c r="L101" s="14"/>
    </row>
    <row r="102" spans="1:12" ht="20.100000000000001" customHeight="1" x14ac:dyDescent="0.25">
      <c r="A102" s="13"/>
      <c r="B102" s="13"/>
      <c r="C102" s="15" t="str">
        <f>IF($B102="","",IFERROR(VLOOKUP($B102,Werkzeugliste!$A$8:$B$107,2,FALSE),"ID nicht gefunden"))</f>
        <v/>
      </c>
      <c r="D102" s="16"/>
      <c r="E102" s="17"/>
      <c r="F102" s="17"/>
      <c r="G102" s="17"/>
      <c r="H102" s="17"/>
      <c r="I102" s="15" t="str">
        <f t="shared" ca="1" si="4"/>
        <v/>
      </c>
      <c r="J102" s="18" t="str">
        <f t="shared" ca="1" si="5"/>
        <v/>
      </c>
      <c r="K102" s="13"/>
      <c r="L102" s="14"/>
    </row>
    <row r="103" spans="1:12" ht="20.100000000000001" customHeight="1" x14ac:dyDescent="0.25">
      <c r="A103" s="13"/>
      <c r="B103" s="13"/>
      <c r="C103" s="15" t="str">
        <f>IF($B103="","",IFERROR(VLOOKUP($B103,Werkzeugliste!$A$8:$B$107,2,FALSE),"ID nicht gefunden"))</f>
        <v/>
      </c>
      <c r="D103" s="16"/>
      <c r="E103" s="17"/>
      <c r="F103" s="17"/>
      <c r="G103" s="17"/>
      <c r="H103" s="17"/>
      <c r="I103" s="15" t="str">
        <f t="shared" ca="1" si="4"/>
        <v/>
      </c>
      <c r="J103" s="18" t="str">
        <f t="shared" ca="1" si="5"/>
        <v/>
      </c>
      <c r="K103" s="13"/>
      <c r="L103" s="14"/>
    </row>
    <row r="104" spans="1:12" ht="20.100000000000001" customHeight="1" x14ac:dyDescent="0.25">
      <c r="A104" s="13"/>
      <c r="B104" s="13"/>
      <c r="C104" s="15" t="str">
        <f>IF($B104="","",IFERROR(VLOOKUP($B104,Werkzeugliste!$A$8:$B$107,2,FALSE),"ID nicht gefunden"))</f>
        <v/>
      </c>
      <c r="D104" s="16"/>
      <c r="E104" s="17"/>
      <c r="F104" s="17"/>
      <c r="G104" s="17"/>
      <c r="H104" s="17"/>
      <c r="I104" s="15" t="str">
        <f t="shared" ref="I104:I135" ca="1" si="6">IF($B104="","",IF($H104&lt;&gt;"","Zurückgegeben",IF(AND($G104&lt;&gt;"",TODAY()&gt;$G104),"Überfällig","Ausgeliehen")))</f>
        <v/>
      </c>
      <c r="J104" s="18" t="str">
        <f t="shared" ref="J104:J135" ca="1" si="7">IF($B104="","",IF($H104&lt;&gt;"",$H104-$E104,TODAY()-$E104))</f>
        <v/>
      </c>
      <c r="K104" s="13"/>
      <c r="L104" s="14"/>
    </row>
    <row r="105" spans="1:12" ht="20.100000000000001" customHeight="1" x14ac:dyDescent="0.25">
      <c r="A105" s="13"/>
      <c r="B105" s="13"/>
      <c r="C105" s="15" t="str">
        <f>IF($B105="","",IFERROR(VLOOKUP($B105,Werkzeugliste!$A$8:$B$107,2,FALSE),"ID nicht gefunden"))</f>
        <v/>
      </c>
      <c r="D105" s="16"/>
      <c r="E105" s="17"/>
      <c r="F105" s="17"/>
      <c r="G105" s="17"/>
      <c r="H105" s="17"/>
      <c r="I105" s="15" t="str">
        <f t="shared" ca="1" si="6"/>
        <v/>
      </c>
      <c r="J105" s="18" t="str">
        <f t="shared" ca="1" si="7"/>
        <v/>
      </c>
      <c r="K105" s="13"/>
      <c r="L105" s="14"/>
    </row>
    <row r="106" spans="1:12" ht="20.100000000000001" customHeight="1" x14ac:dyDescent="0.25">
      <c r="A106" s="13"/>
      <c r="B106" s="13"/>
      <c r="C106" s="15" t="str">
        <f>IF($B106="","",IFERROR(VLOOKUP($B106,Werkzeugliste!$A$8:$B$107,2,FALSE),"ID nicht gefunden"))</f>
        <v/>
      </c>
      <c r="D106" s="16"/>
      <c r="E106" s="17"/>
      <c r="F106" s="17"/>
      <c r="G106" s="17"/>
      <c r="H106" s="17"/>
      <c r="I106" s="15" t="str">
        <f t="shared" ca="1" si="6"/>
        <v/>
      </c>
      <c r="J106" s="18" t="str">
        <f t="shared" ca="1" si="7"/>
        <v/>
      </c>
      <c r="K106" s="13"/>
      <c r="L106" s="14"/>
    </row>
    <row r="107" spans="1:12" ht="20.100000000000001" customHeight="1" x14ac:dyDescent="0.25">
      <c r="A107" s="13"/>
      <c r="B107" s="13"/>
      <c r="C107" s="15" t="str">
        <f>IF($B107="","",IFERROR(VLOOKUP($B107,Werkzeugliste!$A$8:$B$107,2,FALSE),"ID nicht gefunden"))</f>
        <v/>
      </c>
      <c r="D107" s="16"/>
      <c r="E107" s="17"/>
      <c r="F107" s="17"/>
      <c r="G107" s="17"/>
      <c r="H107" s="17"/>
      <c r="I107" s="15" t="str">
        <f t="shared" ca="1" si="6"/>
        <v/>
      </c>
      <c r="J107" s="18" t="str">
        <f t="shared" ca="1" si="7"/>
        <v/>
      </c>
      <c r="K107" s="13"/>
      <c r="L107" s="14"/>
    </row>
    <row r="108" spans="1:12" ht="20.100000000000001" customHeight="1" x14ac:dyDescent="0.25">
      <c r="A108" s="13"/>
      <c r="B108" s="13"/>
      <c r="C108" s="15" t="str">
        <f>IF($B108="","",IFERROR(VLOOKUP($B108,Werkzeugliste!$A$8:$B$107,2,FALSE),"ID nicht gefunden"))</f>
        <v/>
      </c>
      <c r="D108" s="16"/>
      <c r="E108" s="17"/>
      <c r="F108" s="17"/>
      <c r="G108" s="17"/>
      <c r="H108" s="17"/>
      <c r="I108" s="15" t="str">
        <f t="shared" ca="1" si="6"/>
        <v/>
      </c>
      <c r="J108" s="18" t="str">
        <f t="shared" ca="1" si="7"/>
        <v/>
      </c>
      <c r="K108" s="13"/>
      <c r="L108" s="14"/>
    </row>
    <row r="109" spans="1:12" ht="20.100000000000001" customHeight="1" x14ac:dyDescent="0.25">
      <c r="A109" s="13"/>
      <c r="B109" s="13"/>
      <c r="C109" s="15" t="str">
        <f>IF($B109="","",IFERROR(VLOOKUP($B109,Werkzeugliste!$A$8:$B$107,2,FALSE),"ID nicht gefunden"))</f>
        <v/>
      </c>
      <c r="D109" s="16"/>
      <c r="E109" s="17"/>
      <c r="F109" s="17"/>
      <c r="G109" s="17"/>
      <c r="H109" s="17"/>
      <c r="I109" s="15" t="str">
        <f t="shared" ca="1" si="6"/>
        <v/>
      </c>
      <c r="J109" s="18" t="str">
        <f t="shared" ca="1" si="7"/>
        <v/>
      </c>
      <c r="K109" s="13"/>
      <c r="L109" s="14"/>
    </row>
    <row r="110" spans="1:12" ht="20.100000000000001" customHeight="1" x14ac:dyDescent="0.25">
      <c r="A110" s="13"/>
      <c r="B110" s="13"/>
      <c r="C110" s="15" t="str">
        <f>IF($B110="","",IFERROR(VLOOKUP($B110,Werkzeugliste!$A$8:$B$107,2,FALSE),"ID nicht gefunden"))</f>
        <v/>
      </c>
      <c r="D110" s="16"/>
      <c r="E110" s="17"/>
      <c r="F110" s="17"/>
      <c r="G110" s="17"/>
      <c r="H110" s="17"/>
      <c r="I110" s="15" t="str">
        <f t="shared" ca="1" si="6"/>
        <v/>
      </c>
      <c r="J110" s="18" t="str">
        <f t="shared" ca="1" si="7"/>
        <v/>
      </c>
      <c r="K110" s="13"/>
      <c r="L110" s="14"/>
    </row>
    <row r="111" spans="1:12" ht="20.100000000000001" customHeight="1" x14ac:dyDescent="0.25">
      <c r="A111" s="13"/>
      <c r="B111" s="13"/>
      <c r="C111" s="15" t="str">
        <f>IF($B111="","",IFERROR(VLOOKUP($B111,Werkzeugliste!$A$8:$B$107,2,FALSE),"ID nicht gefunden"))</f>
        <v/>
      </c>
      <c r="D111" s="16"/>
      <c r="E111" s="17"/>
      <c r="F111" s="17"/>
      <c r="G111" s="17"/>
      <c r="H111" s="17"/>
      <c r="I111" s="15" t="str">
        <f t="shared" ca="1" si="6"/>
        <v/>
      </c>
      <c r="J111" s="18" t="str">
        <f t="shared" ca="1" si="7"/>
        <v/>
      </c>
      <c r="K111" s="13"/>
      <c r="L111" s="14"/>
    </row>
    <row r="112" spans="1:12" ht="20.100000000000001" customHeight="1" x14ac:dyDescent="0.25">
      <c r="A112" s="13"/>
      <c r="B112" s="13"/>
      <c r="C112" s="15" t="str">
        <f>IF($B112="","",IFERROR(VLOOKUP($B112,Werkzeugliste!$A$8:$B$107,2,FALSE),"ID nicht gefunden"))</f>
        <v/>
      </c>
      <c r="D112" s="16"/>
      <c r="E112" s="17"/>
      <c r="F112" s="17"/>
      <c r="G112" s="17"/>
      <c r="H112" s="17"/>
      <c r="I112" s="15" t="str">
        <f t="shared" ca="1" si="6"/>
        <v/>
      </c>
      <c r="J112" s="18" t="str">
        <f t="shared" ca="1" si="7"/>
        <v/>
      </c>
      <c r="K112" s="13"/>
      <c r="L112" s="14"/>
    </row>
    <row r="113" spans="1:12" ht="20.100000000000001" customHeight="1" x14ac:dyDescent="0.25">
      <c r="A113" s="13"/>
      <c r="B113" s="13"/>
      <c r="C113" s="15" t="str">
        <f>IF($B113="","",IFERROR(VLOOKUP($B113,Werkzeugliste!$A$8:$B$107,2,FALSE),"ID nicht gefunden"))</f>
        <v/>
      </c>
      <c r="D113" s="16"/>
      <c r="E113" s="17"/>
      <c r="F113" s="17"/>
      <c r="G113" s="17"/>
      <c r="H113" s="17"/>
      <c r="I113" s="15" t="str">
        <f t="shared" ca="1" si="6"/>
        <v/>
      </c>
      <c r="J113" s="18" t="str">
        <f t="shared" ca="1" si="7"/>
        <v/>
      </c>
      <c r="K113" s="13"/>
      <c r="L113" s="14"/>
    </row>
    <row r="114" spans="1:12" ht="20.100000000000001" customHeight="1" x14ac:dyDescent="0.25">
      <c r="A114" s="13"/>
      <c r="B114" s="13"/>
      <c r="C114" s="15" t="str">
        <f>IF($B114="","",IFERROR(VLOOKUP($B114,Werkzeugliste!$A$8:$B$107,2,FALSE),"ID nicht gefunden"))</f>
        <v/>
      </c>
      <c r="D114" s="16"/>
      <c r="E114" s="17"/>
      <c r="F114" s="17"/>
      <c r="G114" s="17"/>
      <c r="H114" s="17"/>
      <c r="I114" s="15" t="str">
        <f t="shared" ca="1" si="6"/>
        <v/>
      </c>
      <c r="J114" s="18" t="str">
        <f t="shared" ca="1" si="7"/>
        <v/>
      </c>
      <c r="K114" s="13"/>
      <c r="L114" s="14"/>
    </row>
    <row r="115" spans="1:12" ht="20.100000000000001" customHeight="1" x14ac:dyDescent="0.25">
      <c r="A115" s="13"/>
      <c r="B115" s="13"/>
      <c r="C115" s="15" t="str">
        <f>IF($B115="","",IFERROR(VLOOKUP($B115,Werkzeugliste!$A$8:$B$107,2,FALSE),"ID nicht gefunden"))</f>
        <v/>
      </c>
      <c r="D115" s="16"/>
      <c r="E115" s="17"/>
      <c r="F115" s="17"/>
      <c r="G115" s="17"/>
      <c r="H115" s="17"/>
      <c r="I115" s="15" t="str">
        <f t="shared" ca="1" si="6"/>
        <v/>
      </c>
      <c r="J115" s="18" t="str">
        <f t="shared" ca="1" si="7"/>
        <v/>
      </c>
      <c r="K115" s="13"/>
      <c r="L115" s="14"/>
    </row>
    <row r="116" spans="1:12" ht="20.100000000000001" customHeight="1" x14ac:dyDescent="0.25">
      <c r="A116" s="13"/>
      <c r="B116" s="13"/>
      <c r="C116" s="15" t="str">
        <f>IF($B116="","",IFERROR(VLOOKUP($B116,Werkzeugliste!$A$8:$B$107,2,FALSE),"ID nicht gefunden"))</f>
        <v/>
      </c>
      <c r="D116" s="16"/>
      <c r="E116" s="17"/>
      <c r="F116" s="17"/>
      <c r="G116" s="17"/>
      <c r="H116" s="17"/>
      <c r="I116" s="15" t="str">
        <f t="shared" ca="1" si="6"/>
        <v/>
      </c>
      <c r="J116" s="18" t="str">
        <f t="shared" ca="1" si="7"/>
        <v/>
      </c>
      <c r="K116" s="13"/>
      <c r="L116" s="14"/>
    </row>
    <row r="117" spans="1:12" ht="20.100000000000001" customHeight="1" x14ac:dyDescent="0.25">
      <c r="A117" s="13"/>
      <c r="B117" s="13"/>
      <c r="C117" s="15" t="str">
        <f>IF($B117="","",IFERROR(VLOOKUP($B117,Werkzeugliste!$A$8:$B$107,2,FALSE),"ID nicht gefunden"))</f>
        <v/>
      </c>
      <c r="D117" s="16"/>
      <c r="E117" s="17"/>
      <c r="F117" s="17"/>
      <c r="G117" s="17"/>
      <c r="H117" s="17"/>
      <c r="I117" s="15" t="str">
        <f t="shared" ca="1" si="6"/>
        <v/>
      </c>
      <c r="J117" s="18" t="str">
        <f t="shared" ca="1" si="7"/>
        <v/>
      </c>
      <c r="K117" s="13"/>
      <c r="L117" s="14"/>
    </row>
    <row r="118" spans="1:12" ht="20.100000000000001" customHeight="1" x14ac:dyDescent="0.25">
      <c r="A118" s="13"/>
      <c r="B118" s="13"/>
      <c r="C118" s="15" t="str">
        <f>IF($B118="","",IFERROR(VLOOKUP($B118,Werkzeugliste!$A$8:$B$107,2,FALSE),"ID nicht gefunden"))</f>
        <v/>
      </c>
      <c r="D118" s="16"/>
      <c r="E118" s="17"/>
      <c r="F118" s="17"/>
      <c r="G118" s="17"/>
      <c r="H118" s="17"/>
      <c r="I118" s="15" t="str">
        <f t="shared" ca="1" si="6"/>
        <v/>
      </c>
      <c r="J118" s="18" t="str">
        <f t="shared" ca="1" si="7"/>
        <v/>
      </c>
      <c r="K118" s="13"/>
      <c r="L118" s="14"/>
    </row>
    <row r="119" spans="1:12" ht="20.100000000000001" customHeight="1" x14ac:dyDescent="0.25">
      <c r="A119" s="13"/>
      <c r="B119" s="13"/>
      <c r="C119" s="15" t="str">
        <f>IF($B119="","",IFERROR(VLOOKUP($B119,Werkzeugliste!$A$8:$B$107,2,FALSE),"ID nicht gefunden"))</f>
        <v/>
      </c>
      <c r="D119" s="16"/>
      <c r="E119" s="17"/>
      <c r="F119" s="17"/>
      <c r="G119" s="17"/>
      <c r="H119" s="17"/>
      <c r="I119" s="15" t="str">
        <f t="shared" ca="1" si="6"/>
        <v/>
      </c>
      <c r="J119" s="18" t="str">
        <f t="shared" ca="1" si="7"/>
        <v/>
      </c>
      <c r="K119" s="13"/>
      <c r="L119" s="14"/>
    </row>
    <row r="120" spans="1:12" ht="20.100000000000001" customHeight="1" x14ac:dyDescent="0.25">
      <c r="A120" s="13"/>
      <c r="B120" s="13"/>
      <c r="C120" s="15" t="str">
        <f>IF($B120="","",IFERROR(VLOOKUP($B120,Werkzeugliste!$A$8:$B$107,2,FALSE),"ID nicht gefunden"))</f>
        <v/>
      </c>
      <c r="D120" s="16"/>
      <c r="E120" s="17"/>
      <c r="F120" s="17"/>
      <c r="G120" s="17"/>
      <c r="H120" s="17"/>
      <c r="I120" s="15" t="str">
        <f t="shared" ca="1" si="6"/>
        <v/>
      </c>
      <c r="J120" s="18" t="str">
        <f t="shared" ca="1" si="7"/>
        <v/>
      </c>
      <c r="K120" s="13"/>
      <c r="L120" s="14"/>
    </row>
    <row r="121" spans="1:12" ht="20.100000000000001" customHeight="1" x14ac:dyDescent="0.25">
      <c r="A121" s="13"/>
      <c r="B121" s="13"/>
      <c r="C121" s="15" t="str">
        <f>IF($B121="","",IFERROR(VLOOKUP($B121,Werkzeugliste!$A$8:$B$107,2,FALSE),"ID nicht gefunden"))</f>
        <v/>
      </c>
      <c r="D121" s="16"/>
      <c r="E121" s="17"/>
      <c r="F121" s="17"/>
      <c r="G121" s="17"/>
      <c r="H121" s="17"/>
      <c r="I121" s="15" t="str">
        <f t="shared" ca="1" si="6"/>
        <v/>
      </c>
      <c r="J121" s="18" t="str">
        <f t="shared" ca="1" si="7"/>
        <v/>
      </c>
      <c r="K121" s="13"/>
      <c r="L121" s="14"/>
    </row>
    <row r="122" spans="1:12" ht="20.100000000000001" customHeight="1" x14ac:dyDescent="0.25">
      <c r="A122" s="13"/>
      <c r="B122" s="13"/>
      <c r="C122" s="15" t="str">
        <f>IF($B122="","",IFERROR(VLOOKUP($B122,Werkzeugliste!$A$8:$B$107,2,FALSE),"ID nicht gefunden"))</f>
        <v/>
      </c>
      <c r="D122" s="16"/>
      <c r="E122" s="17"/>
      <c r="F122" s="17"/>
      <c r="G122" s="17"/>
      <c r="H122" s="17"/>
      <c r="I122" s="15" t="str">
        <f t="shared" ca="1" si="6"/>
        <v/>
      </c>
      <c r="J122" s="18" t="str">
        <f t="shared" ca="1" si="7"/>
        <v/>
      </c>
      <c r="K122" s="13"/>
      <c r="L122" s="14"/>
    </row>
    <row r="123" spans="1:12" ht="20.100000000000001" customHeight="1" x14ac:dyDescent="0.25">
      <c r="A123" s="13"/>
      <c r="B123" s="13"/>
      <c r="C123" s="15" t="str">
        <f>IF($B123="","",IFERROR(VLOOKUP($B123,Werkzeugliste!$A$8:$B$107,2,FALSE),"ID nicht gefunden"))</f>
        <v/>
      </c>
      <c r="D123" s="16"/>
      <c r="E123" s="17"/>
      <c r="F123" s="17"/>
      <c r="G123" s="17"/>
      <c r="H123" s="17"/>
      <c r="I123" s="15" t="str">
        <f t="shared" ca="1" si="6"/>
        <v/>
      </c>
      <c r="J123" s="18" t="str">
        <f t="shared" ca="1" si="7"/>
        <v/>
      </c>
      <c r="K123" s="13"/>
      <c r="L123" s="14"/>
    </row>
    <row r="124" spans="1:12" ht="20.100000000000001" customHeight="1" x14ac:dyDescent="0.25">
      <c r="A124" s="13"/>
      <c r="B124" s="13"/>
      <c r="C124" s="15" t="str">
        <f>IF($B124="","",IFERROR(VLOOKUP($B124,Werkzeugliste!$A$8:$B$107,2,FALSE),"ID nicht gefunden"))</f>
        <v/>
      </c>
      <c r="D124" s="16"/>
      <c r="E124" s="17"/>
      <c r="F124" s="17"/>
      <c r="G124" s="17"/>
      <c r="H124" s="17"/>
      <c r="I124" s="15" t="str">
        <f t="shared" ca="1" si="6"/>
        <v/>
      </c>
      <c r="J124" s="18" t="str">
        <f t="shared" ca="1" si="7"/>
        <v/>
      </c>
      <c r="K124" s="13"/>
      <c r="L124" s="14"/>
    </row>
    <row r="125" spans="1:12" ht="20.100000000000001" customHeight="1" x14ac:dyDescent="0.25">
      <c r="A125" s="13"/>
      <c r="B125" s="13"/>
      <c r="C125" s="15" t="str">
        <f>IF($B125="","",IFERROR(VLOOKUP($B125,Werkzeugliste!$A$8:$B$107,2,FALSE),"ID nicht gefunden"))</f>
        <v/>
      </c>
      <c r="D125" s="16"/>
      <c r="E125" s="17"/>
      <c r="F125" s="17"/>
      <c r="G125" s="17"/>
      <c r="H125" s="17"/>
      <c r="I125" s="15" t="str">
        <f t="shared" ca="1" si="6"/>
        <v/>
      </c>
      <c r="J125" s="18" t="str">
        <f t="shared" ca="1" si="7"/>
        <v/>
      </c>
      <c r="K125" s="13"/>
      <c r="L125" s="14"/>
    </row>
    <row r="126" spans="1:12" ht="20.100000000000001" customHeight="1" x14ac:dyDescent="0.25">
      <c r="A126" s="13"/>
      <c r="B126" s="13"/>
      <c r="C126" s="15" t="str">
        <f>IF($B126="","",IFERROR(VLOOKUP($B126,Werkzeugliste!$A$8:$B$107,2,FALSE),"ID nicht gefunden"))</f>
        <v/>
      </c>
      <c r="D126" s="16"/>
      <c r="E126" s="17"/>
      <c r="F126" s="17"/>
      <c r="G126" s="17"/>
      <c r="H126" s="17"/>
      <c r="I126" s="15" t="str">
        <f t="shared" ca="1" si="6"/>
        <v/>
      </c>
      <c r="J126" s="18" t="str">
        <f t="shared" ca="1" si="7"/>
        <v/>
      </c>
      <c r="K126" s="13"/>
      <c r="L126" s="14"/>
    </row>
    <row r="127" spans="1:12" ht="20.100000000000001" customHeight="1" x14ac:dyDescent="0.25">
      <c r="A127" s="13"/>
      <c r="B127" s="13"/>
      <c r="C127" s="15" t="str">
        <f>IF($B127="","",IFERROR(VLOOKUP($B127,Werkzeugliste!$A$8:$B$107,2,FALSE),"ID nicht gefunden"))</f>
        <v/>
      </c>
      <c r="D127" s="16"/>
      <c r="E127" s="17"/>
      <c r="F127" s="17"/>
      <c r="G127" s="17"/>
      <c r="H127" s="17"/>
      <c r="I127" s="15" t="str">
        <f t="shared" ca="1" si="6"/>
        <v/>
      </c>
      <c r="J127" s="18" t="str">
        <f t="shared" ca="1" si="7"/>
        <v/>
      </c>
      <c r="K127" s="13"/>
      <c r="L127" s="14"/>
    </row>
    <row r="128" spans="1:12" ht="20.100000000000001" customHeight="1" x14ac:dyDescent="0.25">
      <c r="A128" s="13"/>
      <c r="B128" s="13"/>
      <c r="C128" s="15" t="str">
        <f>IF($B128="","",IFERROR(VLOOKUP($B128,Werkzeugliste!$A$8:$B$107,2,FALSE),"ID nicht gefunden"))</f>
        <v/>
      </c>
      <c r="D128" s="16"/>
      <c r="E128" s="17"/>
      <c r="F128" s="17"/>
      <c r="G128" s="17"/>
      <c r="H128" s="17"/>
      <c r="I128" s="15" t="str">
        <f t="shared" ca="1" si="6"/>
        <v/>
      </c>
      <c r="J128" s="18" t="str">
        <f t="shared" ca="1" si="7"/>
        <v/>
      </c>
      <c r="K128" s="13"/>
      <c r="L128" s="14"/>
    </row>
    <row r="129" spans="1:12" ht="20.100000000000001" customHeight="1" x14ac:dyDescent="0.25">
      <c r="A129" s="13"/>
      <c r="B129" s="13"/>
      <c r="C129" s="15" t="str">
        <f>IF($B129="","",IFERROR(VLOOKUP($B129,Werkzeugliste!$A$8:$B$107,2,FALSE),"ID nicht gefunden"))</f>
        <v/>
      </c>
      <c r="D129" s="16"/>
      <c r="E129" s="17"/>
      <c r="F129" s="17"/>
      <c r="G129" s="17"/>
      <c r="H129" s="17"/>
      <c r="I129" s="15" t="str">
        <f t="shared" ca="1" si="6"/>
        <v/>
      </c>
      <c r="J129" s="18" t="str">
        <f t="shared" ca="1" si="7"/>
        <v/>
      </c>
      <c r="K129" s="13"/>
      <c r="L129" s="14"/>
    </row>
    <row r="130" spans="1:12" ht="20.100000000000001" customHeight="1" x14ac:dyDescent="0.25">
      <c r="A130" s="13"/>
      <c r="B130" s="13"/>
      <c r="C130" s="15" t="str">
        <f>IF($B130="","",IFERROR(VLOOKUP($B130,Werkzeugliste!$A$8:$B$107,2,FALSE),"ID nicht gefunden"))</f>
        <v/>
      </c>
      <c r="D130" s="16"/>
      <c r="E130" s="17"/>
      <c r="F130" s="17"/>
      <c r="G130" s="17"/>
      <c r="H130" s="17"/>
      <c r="I130" s="15" t="str">
        <f t="shared" ca="1" si="6"/>
        <v/>
      </c>
      <c r="J130" s="18" t="str">
        <f t="shared" ca="1" si="7"/>
        <v/>
      </c>
      <c r="K130" s="13"/>
      <c r="L130" s="14"/>
    </row>
    <row r="131" spans="1:12" ht="20.100000000000001" customHeight="1" x14ac:dyDescent="0.25">
      <c r="A131" s="13"/>
      <c r="B131" s="13"/>
      <c r="C131" s="15" t="str">
        <f>IF($B131="","",IFERROR(VLOOKUP($B131,Werkzeugliste!$A$8:$B$107,2,FALSE),"ID nicht gefunden"))</f>
        <v/>
      </c>
      <c r="D131" s="16"/>
      <c r="E131" s="17"/>
      <c r="F131" s="17"/>
      <c r="G131" s="17"/>
      <c r="H131" s="17"/>
      <c r="I131" s="15" t="str">
        <f t="shared" ca="1" si="6"/>
        <v/>
      </c>
      <c r="J131" s="18" t="str">
        <f t="shared" ca="1" si="7"/>
        <v/>
      </c>
      <c r="K131" s="13"/>
      <c r="L131" s="14"/>
    </row>
    <row r="132" spans="1:12" ht="20.100000000000001" customHeight="1" x14ac:dyDescent="0.25">
      <c r="A132" s="13"/>
      <c r="B132" s="13"/>
      <c r="C132" s="15" t="str">
        <f>IF($B132="","",IFERROR(VLOOKUP($B132,Werkzeugliste!$A$8:$B$107,2,FALSE),"ID nicht gefunden"))</f>
        <v/>
      </c>
      <c r="D132" s="16"/>
      <c r="E132" s="17"/>
      <c r="F132" s="17"/>
      <c r="G132" s="17"/>
      <c r="H132" s="17"/>
      <c r="I132" s="15" t="str">
        <f t="shared" ca="1" si="6"/>
        <v/>
      </c>
      <c r="J132" s="18" t="str">
        <f t="shared" ca="1" si="7"/>
        <v/>
      </c>
      <c r="K132" s="13"/>
      <c r="L132" s="14"/>
    </row>
    <row r="133" spans="1:12" ht="20.100000000000001" customHeight="1" x14ac:dyDescent="0.25">
      <c r="A133" s="13"/>
      <c r="B133" s="13"/>
      <c r="C133" s="15" t="str">
        <f>IF($B133="","",IFERROR(VLOOKUP($B133,Werkzeugliste!$A$8:$B$107,2,FALSE),"ID nicht gefunden"))</f>
        <v/>
      </c>
      <c r="D133" s="16"/>
      <c r="E133" s="17"/>
      <c r="F133" s="17"/>
      <c r="G133" s="17"/>
      <c r="H133" s="17"/>
      <c r="I133" s="15" t="str">
        <f t="shared" ca="1" si="6"/>
        <v/>
      </c>
      <c r="J133" s="18" t="str">
        <f t="shared" ca="1" si="7"/>
        <v/>
      </c>
      <c r="K133" s="13"/>
      <c r="L133" s="14"/>
    </row>
    <row r="134" spans="1:12" ht="20.100000000000001" customHeight="1" x14ac:dyDescent="0.25">
      <c r="A134" s="13"/>
      <c r="B134" s="13"/>
      <c r="C134" s="15" t="str">
        <f>IF($B134="","",IFERROR(VLOOKUP($B134,Werkzeugliste!$A$8:$B$107,2,FALSE),"ID nicht gefunden"))</f>
        <v/>
      </c>
      <c r="D134" s="16"/>
      <c r="E134" s="17"/>
      <c r="F134" s="17"/>
      <c r="G134" s="17"/>
      <c r="H134" s="17"/>
      <c r="I134" s="15" t="str">
        <f t="shared" ca="1" si="6"/>
        <v/>
      </c>
      <c r="J134" s="18" t="str">
        <f t="shared" ca="1" si="7"/>
        <v/>
      </c>
      <c r="K134" s="13"/>
      <c r="L134" s="14"/>
    </row>
    <row r="135" spans="1:12" ht="20.100000000000001" customHeight="1" x14ac:dyDescent="0.25">
      <c r="A135" s="13"/>
      <c r="B135" s="13"/>
      <c r="C135" s="15" t="str">
        <f>IF($B135="","",IFERROR(VLOOKUP($B135,Werkzeugliste!$A$8:$B$107,2,FALSE),"ID nicht gefunden"))</f>
        <v/>
      </c>
      <c r="D135" s="16"/>
      <c r="E135" s="17"/>
      <c r="F135" s="17"/>
      <c r="G135" s="17"/>
      <c r="H135" s="17"/>
      <c r="I135" s="15" t="str">
        <f t="shared" ca="1" si="6"/>
        <v/>
      </c>
      <c r="J135" s="18" t="str">
        <f t="shared" ca="1" si="7"/>
        <v/>
      </c>
      <c r="K135" s="13"/>
      <c r="L135" s="14"/>
    </row>
    <row r="136" spans="1:12" ht="20.100000000000001" customHeight="1" x14ac:dyDescent="0.25">
      <c r="A136" s="13"/>
      <c r="B136" s="13"/>
      <c r="C136" s="15" t="str">
        <f>IF($B136="","",IFERROR(VLOOKUP($B136,Werkzeugliste!$A$8:$B$107,2,FALSE),"ID nicht gefunden"))</f>
        <v/>
      </c>
      <c r="D136" s="16"/>
      <c r="E136" s="17"/>
      <c r="F136" s="17"/>
      <c r="G136" s="17"/>
      <c r="H136" s="17"/>
      <c r="I136" s="15" t="str">
        <f t="shared" ref="I136:I167" ca="1" si="8">IF($B136="","",IF($H136&lt;&gt;"","Zurückgegeben",IF(AND($G136&lt;&gt;"",TODAY()&gt;$G136),"Überfällig","Ausgeliehen")))</f>
        <v/>
      </c>
      <c r="J136" s="18" t="str">
        <f t="shared" ref="J136:J167" ca="1" si="9">IF($B136="","",IF($H136&lt;&gt;"",$H136-$E136,TODAY()-$E136))</f>
        <v/>
      </c>
      <c r="K136" s="13"/>
      <c r="L136" s="14"/>
    </row>
    <row r="137" spans="1:12" ht="20.100000000000001" customHeight="1" x14ac:dyDescent="0.25">
      <c r="A137" s="13"/>
      <c r="B137" s="13"/>
      <c r="C137" s="15" t="str">
        <f>IF($B137="","",IFERROR(VLOOKUP($B137,Werkzeugliste!$A$8:$B$107,2,FALSE),"ID nicht gefunden"))</f>
        <v/>
      </c>
      <c r="D137" s="16"/>
      <c r="E137" s="17"/>
      <c r="F137" s="17"/>
      <c r="G137" s="17"/>
      <c r="H137" s="17"/>
      <c r="I137" s="15" t="str">
        <f t="shared" ca="1" si="8"/>
        <v/>
      </c>
      <c r="J137" s="18" t="str">
        <f t="shared" ca="1" si="9"/>
        <v/>
      </c>
      <c r="K137" s="13"/>
      <c r="L137" s="14"/>
    </row>
    <row r="138" spans="1:12" ht="20.100000000000001" customHeight="1" x14ac:dyDescent="0.25">
      <c r="A138" s="13"/>
      <c r="B138" s="13"/>
      <c r="C138" s="15" t="str">
        <f>IF($B138="","",IFERROR(VLOOKUP($B138,Werkzeugliste!$A$8:$B$107,2,FALSE),"ID nicht gefunden"))</f>
        <v/>
      </c>
      <c r="D138" s="16"/>
      <c r="E138" s="17"/>
      <c r="F138" s="17"/>
      <c r="G138" s="17"/>
      <c r="H138" s="17"/>
      <c r="I138" s="15" t="str">
        <f t="shared" ca="1" si="8"/>
        <v/>
      </c>
      <c r="J138" s="18" t="str">
        <f t="shared" ca="1" si="9"/>
        <v/>
      </c>
      <c r="K138" s="13"/>
      <c r="L138" s="14"/>
    </row>
    <row r="139" spans="1:12" ht="20.100000000000001" customHeight="1" x14ac:dyDescent="0.25">
      <c r="A139" s="13"/>
      <c r="B139" s="13"/>
      <c r="C139" s="15" t="str">
        <f>IF($B139="","",IFERROR(VLOOKUP($B139,Werkzeugliste!$A$8:$B$107,2,FALSE),"ID nicht gefunden"))</f>
        <v/>
      </c>
      <c r="D139" s="16"/>
      <c r="E139" s="17"/>
      <c r="F139" s="17"/>
      <c r="G139" s="17"/>
      <c r="H139" s="17"/>
      <c r="I139" s="15" t="str">
        <f t="shared" ca="1" si="8"/>
        <v/>
      </c>
      <c r="J139" s="18" t="str">
        <f t="shared" ca="1" si="9"/>
        <v/>
      </c>
      <c r="K139" s="13"/>
      <c r="L139" s="14"/>
    </row>
    <row r="140" spans="1:12" ht="20.100000000000001" customHeight="1" x14ac:dyDescent="0.25">
      <c r="A140" s="13"/>
      <c r="B140" s="13"/>
      <c r="C140" s="15" t="str">
        <f>IF($B140="","",IFERROR(VLOOKUP($B140,Werkzeugliste!$A$8:$B$107,2,FALSE),"ID nicht gefunden"))</f>
        <v/>
      </c>
      <c r="D140" s="16"/>
      <c r="E140" s="17"/>
      <c r="F140" s="17"/>
      <c r="G140" s="17"/>
      <c r="H140" s="17"/>
      <c r="I140" s="15" t="str">
        <f t="shared" ca="1" si="8"/>
        <v/>
      </c>
      <c r="J140" s="18" t="str">
        <f t="shared" ca="1" si="9"/>
        <v/>
      </c>
      <c r="K140" s="13"/>
      <c r="L140" s="14"/>
    </row>
    <row r="141" spans="1:12" ht="20.100000000000001" customHeight="1" x14ac:dyDescent="0.25">
      <c r="A141" s="13"/>
      <c r="B141" s="13"/>
      <c r="C141" s="15" t="str">
        <f>IF($B141="","",IFERROR(VLOOKUP($B141,Werkzeugliste!$A$8:$B$107,2,FALSE),"ID nicht gefunden"))</f>
        <v/>
      </c>
      <c r="D141" s="16"/>
      <c r="E141" s="17"/>
      <c r="F141" s="17"/>
      <c r="G141" s="17"/>
      <c r="H141" s="17"/>
      <c r="I141" s="15" t="str">
        <f t="shared" ca="1" si="8"/>
        <v/>
      </c>
      <c r="J141" s="18" t="str">
        <f t="shared" ca="1" si="9"/>
        <v/>
      </c>
      <c r="K141" s="13"/>
      <c r="L141" s="14"/>
    </row>
    <row r="142" spans="1:12" ht="20.100000000000001" customHeight="1" x14ac:dyDescent="0.25">
      <c r="A142" s="13"/>
      <c r="B142" s="13"/>
      <c r="C142" s="15" t="str">
        <f>IF($B142="","",IFERROR(VLOOKUP($B142,Werkzeugliste!$A$8:$B$107,2,FALSE),"ID nicht gefunden"))</f>
        <v/>
      </c>
      <c r="D142" s="16"/>
      <c r="E142" s="17"/>
      <c r="F142" s="17"/>
      <c r="G142" s="17"/>
      <c r="H142" s="17"/>
      <c r="I142" s="15" t="str">
        <f t="shared" ca="1" si="8"/>
        <v/>
      </c>
      <c r="J142" s="18" t="str">
        <f t="shared" ca="1" si="9"/>
        <v/>
      </c>
      <c r="K142" s="13"/>
      <c r="L142" s="14"/>
    </row>
    <row r="143" spans="1:12" ht="20.100000000000001" customHeight="1" x14ac:dyDescent="0.25">
      <c r="A143" s="13"/>
      <c r="B143" s="13"/>
      <c r="C143" s="15" t="str">
        <f>IF($B143="","",IFERROR(VLOOKUP($B143,Werkzeugliste!$A$8:$B$107,2,FALSE),"ID nicht gefunden"))</f>
        <v/>
      </c>
      <c r="D143" s="16"/>
      <c r="E143" s="17"/>
      <c r="F143" s="17"/>
      <c r="G143" s="17"/>
      <c r="H143" s="17"/>
      <c r="I143" s="15" t="str">
        <f t="shared" ca="1" si="8"/>
        <v/>
      </c>
      <c r="J143" s="18" t="str">
        <f t="shared" ca="1" si="9"/>
        <v/>
      </c>
      <c r="K143" s="13"/>
      <c r="L143" s="14"/>
    </row>
    <row r="144" spans="1:12" ht="20.100000000000001" customHeight="1" x14ac:dyDescent="0.25">
      <c r="A144" s="13"/>
      <c r="B144" s="13"/>
      <c r="C144" s="15" t="str">
        <f>IF($B144="","",IFERROR(VLOOKUP($B144,Werkzeugliste!$A$8:$B$107,2,FALSE),"ID nicht gefunden"))</f>
        <v/>
      </c>
      <c r="D144" s="16"/>
      <c r="E144" s="17"/>
      <c r="F144" s="17"/>
      <c r="G144" s="17"/>
      <c r="H144" s="17"/>
      <c r="I144" s="15" t="str">
        <f t="shared" ca="1" si="8"/>
        <v/>
      </c>
      <c r="J144" s="18" t="str">
        <f t="shared" ca="1" si="9"/>
        <v/>
      </c>
      <c r="K144" s="13"/>
      <c r="L144" s="14"/>
    </row>
    <row r="145" spans="1:12" ht="20.100000000000001" customHeight="1" x14ac:dyDescent="0.25">
      <c r="A145" s="13"/>
      <c r="B145" s="13"/>
      <c r="C145" s="15" t="str">
        <f>IF($B145="","",IFERROR(VLOOKUP($B145,Werkzeugliste!$A$8:$B$107,2,FALSE),"ID nicht gefunden"))</f>
        <v/>
      </c>
      <c r="D145" s="16"/>
      <c r="E145" s="17"/>
      <c r="F145" s="17"/>
      <c r="G145" s="17"/>
      <c r="H145" s="17"/>
      <c r="I145" s="15" t="str">
        <f t="shared" ca="1" si="8"/>
        <v/>
      </c>
      <c r="J145" s="18" t="str">
        <f t="shared" ca="1" si="9"/>
        <v/>
      </c>
      <c r="K145" s="13"/>
      <c r="L145" s="14"/>
    </row>
    <row r="146" spans="1:12" ht="20.100000000000001" customHeight="1" x14ac:dyDescent="0.25">
      <c r="A146" s="13"/>
      <c r="B146" s="13"/>
      <c r="C146" s="15" t="str">
        <f>IF($B146="","",IFERROR(VLOOKUP($B146,Werkzeugliste!$A$8:$B$107,2,FALSE),"ID nicht gefunden"))</f>
        <v/>
      </c>
      <c r="D146" s="16"/>
      <c r="E146" s="17"/>
      <c r="F146" s="17"/>
      <c r="G146" s="17"/>
      <c r="H146" s="17"/>
      <c r="I146" s="15" t="str">
        <f t="shared" ca="1" si="8"/>
        <v/>
      </c>
      <c r="J146" s="18" t="str">
        <f t="shared" ca="1" si="9"/>
        <v/>
      </c>
      <c r="K146" s="13"/>
      <c r="L146" s="14"/>
    </row>
    <row r="147" spans="1:12" ht="20.100000000000001" customHeight="1" x14ac:dyDescent="0.25">
      <c r="A147" s="13"/>
      <c r="B147" s="13"/>
      <c r="C147" s="15" t="str">
        <f>IF($B147="","",IFERROR(VLOOKUP($B147,Werkzeugliste!$A$8:$B$107,2,FALSE),"ID nicht gefunden"))</f>
        <v/>
      </c>
      <c r="D147" s="16"/>
      <c r="E147" s="17"/>
      <c r="F147" s="17"/>
      <c r="G147" s="17"/>
      <c r="H147" s="17"/>
      <c r="I147" s="15" t="str">
        <f t="shared" ca="1" si="8"/>
        <v/>
      </c>
      <c r="J147" s="18" t="str">
        <f t="shared" ca="1" si="9"/>
        <v/>
      </c>
      <c r="K147" s="13"/>
      <c r="L147" s="14"/>
    </row>
    <row r="148" spans="1:12" ht="20.100000000000001" customHeight="1" x14ac:dyDescent="0.25">
      <c r="A148" s="13"/>
      <c r="B148" s="13"/>
      <c r="C148" s="15" t="str">
        <f>IF($B148="","",IFERROR(VLOOKUP($B148,Werkzeugliste!$A$8:$B$107,2,FALSE),"ID nicht gefunden"))</f>
        <v/>
      </c>
      <c r="D148" s="16"/>
      <c r="E148" s="17"/>
      <c r="F148" s="17"/>
      <c r="G148" s="17"/>
      <c r="H148" s="17"/>
      <c r="I148" s="15" t="str">
        <f t="shared" ca="1" si="8"/>
        <v/>
      </c>
      <c r="J148" s="18" t="str">
        <f t="shared" ca="1" si="9"/>
        <v/>
      </c>
      <c r="K148" s="13"/>
      <c r="L148" s="14"/>
    </row>
    <row r="149" spans="1:12" ht="20.100000000000001" customHeight="1" x14ac:dyDescent="0.25">
      <c r="A149" s="13"/>
      <c r="B149" s="13"/>
      <c r="C149" s="15" t="str">
        <f>IF($B149="","",IFERROR(VLOOKUP($B149,Werkzeugliste!$A$8:$B$107,2,FALSE),"ID nicht gefunden"))</f>
        <v/>
      </c>
      <c r="D149" s="16"/>
      <c r="E149" s="17"/>
      <c r="F149" s="17"/>
      <c r="G149" s="17"/>
      <c r="H149" s="17"/>
      <c r="I149" s="15" t="str">
        <f t="shared" ca="1" si="8"/>
        <v/>
      </c>
      <c r="J149" s="18" t="str">
        <f t="shared" ca="1" si="9"/>
        <v/>
      </c>
      <c r="K149" s="13"/>
      <c r="L149" s="14"/>
    </row>
    <row r="150" spans="1:12" ht="20.100000000000001" customHeight="1" x14ac:dyDescent="0.25">
      <c r="A150" s="13"/>
      <c r="B150" s="13"/>
      <c r="C150" s="15" t="str">
        <f>IF($B150="","",IFERROR(VLOOKUP($B150,Werkzeugliste!$A$8:$B$107,2,FALSE),"ID nicht gefunden"))</f>
        <v/>
      </c>
      <c r="D150" s="16"/>
      <c r="E150" s="17"/>
      <c r="F150" s="17"/>
      <c r="G150" s="17"/>
      <c r="H150" s="17"/>
      <c r="I150" s="15" t="str">
        <f t="shared" ca="1" si="8"/>
        <v/>
      </c>
      <c r="J150" s="18" t="str">
        <f t="shared" ca="1" si="9"/>
        <v/>
      </c>
      <c r="K150" s="13"/>
      <c r="L150" s="14"/>
    </row>
    <row r="151" spans="1:12" ht="20.100000000000001" customHeight="1" x14ac:dyDescent="0.25">
      <c r="A151" s="13"/>
      <c r="B151" s="13"/>
      <c r="C151" s="15" t="str">
        <f>IF($B151="","",IFERROR(VLOOKUP($B151,Werkzeugliste!$A$8:$B$107,2,FALSE),"ID nicht gefunden"))</f>
        <v/>
      </c>
      <c r="D151" s="16"/>
      <c r="E151" s="17"/>
      <c r="F151" s="17"/>
      <c r="G151" s="17"/>
      <c r="H151" s="17"/>
      <c r="I151" s="15" t="str">
        <f t="shared" ca="1" si="8"/>
        <v/>
      </c>
      <c r="J151" s="18" t="str">
        <f t="shared" ca="1" si="9"/>
        <v/>
      </c>
      <c r="K151" s="13"/>
      <c r="L151" s="14"/>
    </row>
    <row r="152" spans="1:12" ht="20.100000000000001" customHeight="1" x14ac:dyDescent="0.25">
      <c r="A152" s="13"/>
      <c r="B152" s="13"/>
      <c r="C152" s="15" t="str">
        <f>IF($B152="","",IFERROR(VLOOKUP($B152,Werkzeugliste!$A$8:$B$107,2,FALSE),"ID nicht gefunden"))</f>
        <v/>
      </c>
      <c r="D152" s="16"/>
      <c r="E152" s="17"/>
      <c r="F152" s="17"/>
      <c r="G152" s="17"/>
      <c r="H152" s="17"/>
      <c r="I152" s="15" t="str">
        <f t="shared" ca="1" si="8"/>
        <v/>
      </c>
      <c r="J152" s="18" t="str">
        <f t="shared" ca="1" si="9"/>
        <v/>
      </c>
      <c r="K152" s="13"/>
      <c r="L152" s="14"/>
    </row>
    <row r="153" spans="1:12" ht="20.100000000000001" customHeight="1" x14ac:dyDescent="0.25">
      <c r="A153" s="13"/>
      <c r="B153" s="13"/>
      <c r="C153" s="15" t="str">
        <f>IF($B153="","",IFERROR(VLOOKUP($B153,Werkzeugliste!$A$8:$B$107,2,FALSE),"ID nicht gefunden"))</f>
        <v/>
      </c>
      <c r="D153" s="16"/>
      <c r="E153" s="17"/>
      <c r="F153" s="17"/>
      <c r="G153" s="17"/>
      <c r="H153" s="17"/>
      <c r="I153" s="15" t="str">
        <f t="shared" ca="1" si="8"/>
        <v/>
      </c>
      <c r="J153" s="18" t="str">
        <f t="shared" ca="1" si="9"/>
        <v/>
      </c>
      <c r="K153" s="13"/>
      <c r="L153" s="14"/>
    </row>
    <row r="154" spans="1:12" ht="20.100000000000001" customHeight="1" x14ac:dyDescent="0.25">
      <c r="A154" s="13"/>
      <c r="B154" s="13"/>
      <c r="C154" s="15" t="str">
        <f>IF($B154="","",IFERROR(VLOOKUP($B154,Werkzeugliste!$A$8:$B$107,2,FALSE),"ID nicht gefunden"))</f>
        <v/>
      </c>
      <c r="D154" s="16"/>
      <c r="E154" s="17"/>
      <c r="F154" s="17"/>
      <c r="G154" s="17"/>
      <c r="H154" s="17"/>
      <c r="I154" s="15" t="str">
        <f t="shared" ca="1" si="8"/>
        <v/>
      </c>
      <c r="J154" s="18" t="str">
        <f t="shared" ca="1" si="9"/>
        <v/>
      </c>
      <c r="K154" s="13"/>
      <c r="L154" s="14"/>
    </row>
    <row r="155" spans="1:12" ht="20.100000000000001" customHeight="1" x14ac:dyDescent="0.25">
      <c r="A155" s="13"/>
      <c r="B155" s="13"/>
      <c r="C155" s="15" t="str">
        <f>IF($B155="","",IFERROR(VLOOKUP($B155,Werkzeugliste!$A$8:$B$107,2,FALSE),"ID nicht gefunden"))</f>
        <v/>
      </c>
      <c r="D155" s="16"/>
      <c r="E155" s="17"/>
      <c r="F155" s="17"/>
      <c r="G155" s="17"/>
      <c r="H155" s="17"/>
      <c r="I155" s="15" t="str">
        <f t="shared" ca="1" si="8"/>
        <v/>
      </c>
      <c r="J155" s="18" t="str">
        <f t="shared" ca="1" si="9"/>
        <v/>
      </c>
      <c r="K155" s="13"/>
      <c r="L155" s="14"/>
    </row>
    <row r="156" spans="1:12" ht="20.100000000000001" customHeight="1" x14ac:dyDescent="0.25">
      <c r="A156" s="13"/>
      <c r="B156" s="13"/>
      <c r="C156" s="15" t="str">
        <f>IF($B156="","",IFERROR(VLOOKUP($B156,Werkzeugliste!$A$8:$B$107,2,FALSE),"ID nicht gefunden"))</f>
        <v/>
      </c>
      <c r="D156" s="16"/>
      <c r="E156" s="17"/>
      <c r="F156" s="17"/>
      <c r="G156" s="17"/>
      <c r="H156" s="17"/>
      <c r="I156" s="15" t="str">
        <f t="shared" ca="1" si="8"/>
        <v/>
      </c>
      <c r="J156" s="18" t="str">
        <f t="shared" ca="1" si="9"/>
        <v/>
      </c>
      <c r="K156" s="13"/>
      <c r="L156" s="14"/>
    </row>
    <row r="157" spans="1:12" ht="20.100000000000001" customHeight="1" x14ac:dyDescent="0.25">
      <c r="A157" s="13"/>
      <c r="B157" s="13"/>
      <c r="C157" s="15" t="str">
        <f>IF($B157="","",IFERROR(VLOOKUP($B157,Werkzeugliste!$A$8:$B$107,2,FALSE),"ID nicht gefunden"))</f>
        <v/>
      </c>
      <c r="D157" s="16"/>
      <c r="E157" s="17"/>
      <c r="F157" s="17"/>
      <c r="G157" s="17"/>
      <c r="H157" s="17"/>
      <c r="I157" s="15" t="str">
        <f t="shared" ca="1" si="8"/>
        <v/>
      </c>
      <c r="J157" s="18" t="str">
        <f t="shared" ca="1" si="9"/>
        <v/>
      </c>
      <c r="K157" s="13"/>
      <c r="L157" s="14"/>
    </row>
    <row r="158" spans="1:12" ht="20.100000000000001" customHeight="1" x14ac:dyDescent="0.25">
      <c r="A158" s="13"/>
      <c r="B158" s="13"/>
      <c r="C158" s="15" t="str">
        <f>IF($B158="","",IFERROR(VLOOKUP($B158,Werkzeugliste!$A$8:$B$107,2,FALSE),"ID nicht gefunden"))</f>
        <v/>
      </c>
      <c r="D158" s="16"/>
      <c r="E158" s="17"/>
      <c r="F158" s="17"/>
      <c r="G158" s="17"/>
      <c r="H158" s="17"/>
      <c r="I158" s="15" t="str">
        <f t="shared" ca="1" si="8"/>
        <v/>
      </c>
      <c r="J158" s="18" t="str">
        <f t="shared" ca="1" si="9"/>
        <v/>
      </c>
      <c r="K158" s="13"/>
      <c r="L158" s="14"/>
    </row>
    <row r="159" spans="1:12" ht="20.100000000000001" customHeight="1" x14ac:dyDescent="0.25">
      <c r="A159" s="13"/>
      <c r="B159" s="13"/>
      <c r="C159" s="15" t="str">
        <f>IF($B159="","",IFERROR(VLOOKUP($B159,Werkzeugliste!$A$8:$B$107,2,FALSE),"ID nicht gefunden"))</f>
        <v/>
      </c>
      <c r="D159" s="16"/>
      <c r="E159" s="17"/>
      <c r="F159" s="17"/>
      <c r="G159" s="17"/>
      <c r="H159" s="17"/>
      <c r="I159" s="15" t="str">
        <f t="shared" ca="1" si="8"/>
        <v/>
      </c>
      <c r="J159" s="18" t="str">
        <f t="shared" ca="1" si="9"/>
        <v/>
      </c>
      <c r="K159" s="13"/>
      <c r="L159" s="14"/>
    </row>
    <row r="160" spans="1:12" ht="20.100000000000001" customHeight="1" x14ac:dyDescent="0.25">
      <c r="A160" s="13"/>
      <c r="B160" s="13"/>
      <c r="C160" s="15" t="str">
        <f>IF($B160="","",IFERROR(VLOOKUP($B160,Werkzeugliste!$A$8:$B$107,2,FALSE),"ID nicht gefunden"))</f>
        <v/>
      </c>
      <c r="D160" s="16"/>
      <c r="E160" s="17"/>
      <c r="F160" s="17"/>
      <c r="G160" s="17"/>
      <c r="H160" s="17"/>
      <c r="I160" s="15" t="str">
        <f t="shared" ca="1" si="8"/>
        <v/>
      </c>
      <c r="J160" s="18" t="str">
        <f t="shared" ca="1" si="9"/>
        <v/>
      </c>
      <c r="K160" s="13"/>
      <c r="L160" s="14"/>
    </row>
    <row r="161" spans="1:12" ht="20.100000000000001" customHeight="1" x14ac:dyDescent="0.25">
      <c r="A161" s="13"/>
      <c r="B161" s="13"/>
      <c r="C161" s="15" t="str">
        <f>IF($B161="","",IFERROR(VLOOKUP($B161,Werkzeugliste!$A$8:$B$107,2,FALSE),"ID nicht gefunden"))</f>
        <v/>
      </c>
      <c r="D161" s="16"/>
      <c r="E161" s="17"/>
      <c r="F161" s="17"/>
      <c r="G161" s="17"/>
      <c r="H161" s="17"/>
      <c r="I161" s="15" t="str">
        <f t="shared" ca="1" si="8"/>
        <v/>
      </c>
      <c r="J161" s="18" t="str">
        <f t="shared" ca="1" si="9"/>
        <v/>
      </c>
      <c r="K161" s="13"/>
      <c r="L161" s="14"/>
    </row>
    <row r="162" spans="1:12" ht="20.100000000000001" customHeight="1" x14ac:dyDescent="0.25">
      <c r="A162" s="13"/>
      <c r="B162" s="13"/>
      <c r="C162" s="15" t="str">
        <f>IF($B162="","",IFERROR(VLOOKUP($B162,Werkzeugliste!$A$8:$B$107,2,FALSE),"ID nicht gefunden"))</f>
        <v/>
      </c>
      <c r="D162" s="16"/>
      <c r="E162" s="17"/>
      <c r="F162" s="17"/>
      <c r="G162" s="17"/>
      <c r="H162" s="17"/>
      <c r="I162" s="15" t="str">
        <f t="shared" ca="1" si="8"/>
        <v/>
      </c>
      <c r="J162" s="18" t="str">
        <f t="shared" ca="1" si="9"/>
        <v/>
      </c>
      <c r="K162" s="13"/>
      <c r="L162" s="14"/>
    </row>
    <row r="163" spans="1:12" ht="20.100000000000001" customHeight="1" x14ac:dyDescent="0.25">
      <c r="A163" s="13"/>
      <c r="B163" s="13"/>
      <c r="C163" s="15" t="str">
        <f>IF($B163="","",IFERROR(VLOOKUP($B163,Werkzeugliste!$A$8:$B$107,2,FALSE),"ID nicht gefunden"))</f>
        <v/>
      </c>
      <c r="D163" s="16"/>
      <c r="E163" s="17"/>
      <c r="F163" s="17"/>
      <c r="G163" s="17"/>
      <c r="H163" s="17"/>
      <c r="I163" s="15" t="str">
        <f t="shared" ca="1" si="8"/>
        <v/>
      </c>
      <c r="J163" s="18" t="str">
        <f t="shared" ca="1" si="9"/>
        <v/>
      </c>
      <c r="K163" s="13"/>
      <c r="L163" s="14"/>
    </row>
    <row r="164" spans="1:12" ht="20.100000000000001" customHeight="1" x14ac:dyDescent="0.25">
      <c r="A164" s="13"/>
      <c r="B164" s="13"/>
      <c r="C164" s="15" t="str">
        <f>IF($B164="","",IFERROR(VLOOKUP($B164,Werkzeugliste!$A$8:$B$107,2,FALSE),"ID nicht gefunden"))</f>
        <v/>
      </c>
      <c r="D164" s="16"/>
      <c r="E164" s="17"/>
      <c r="F164" s="17"/>
      <c r="G164" s="17"/>
      <c r="H164" s="17"/>
      <c r="I164" s="15" t="str">
        <f t="shared" ca="1" si="8"/>
        <v/>
      </c>
      <c r="J164" s="18" t="str">
        <f t="shared" ca="1" si="9"/>
        <v/>
      </c>
      <c r="K164" s="13"/>
      <c r="L164" s="14"/>
    </row>
    <row r="165" spans="1:12" ht="20.100000000000001" customHeight="1" x14ac:dyDescent="0.25">
      <c r="A165" s="13"/>
      <c r="B165" s="13"/>
      <c r="C165" s="15" t="str">
        <f>IF($B165="","",IFERROR(VLOOKUP($B165,Werkzeugliste!$A$8:$B$107,2,FALSE),"ID nicht gefunden"))</f>
        <v/>
      </c>
      <c r="D165" s="16"/>
      <c r="E165" s="17"/>
      <c r="F165" s="17"/>
      <c r="G165" s="17"/>
      <c r="H165" s="17"/>
      <c r="I165" s="15" t="str">
        <f t="shared" ca="1" si="8"/>
        <v/>
      </c>
      <c r="J165" s="18" t="str">
        <f t="shared" ca="1" si="9"/>
        <v/>
      </c>
      <c r="K165" s="13"/>
      <c r="L165" s="14"/>
    </row>
    <row r="166" spans="1:12" ht="20.100000000000001" customHeight="1" x14ac:dyDescent="0.25">
      <c r="A166" s="13"/>
      <c r="B166" s="13"/>
      <c r="C166" s="15" t="str">
        <f>IF($B166="","",IFERROR(VLOOKUP($B166,Werkzeugliste!$A$8:$B$107,2,FALSE),"ID nicht gefunden"))</f>
        <v/>
      </c>
      <c r="D166" s="16"/>
      <c r="E166" s="17"/>
      <c r="F166" s="17"/>
      <c r="G166" s="17"/>
      <c r="H166" s="17"/>
      <c r="I166" s="15" t="str">
        <f t="shared" ca="1" si="8"/>
        <v/>
      </c>
      <c r="J166" s="18" t="str">
        <f t="shared" ca="1" si="9"/>
        <v/>
      </c>
      <c r="K166" s="13"/>
      <c r="L166" s="14"/>
    </row>
    <row r="167" spans="1:12" ht="20.100000000000001" customHeight="1" x14ac:dyDescent="0.25">
      <c r="A167" s="13"/>
      <c r="B167" s="13"/>
      <c r="C167" s="15" t="str">
        <f>IF($B167="","",IFERROR(VLOOKUP($B167,Werkzeugliste!$A$8:$B$107,2,FALSE),"ID nicht gefunden"))</f>
        <v/>
      </c>
      <c r="D167" s="16"/>
      <c r="E167" s="17"/>
      <c r="F167" s="17"/>
      <c r="G167" s="17"/>
      <c r="H167" s="17"/>
      <c r="I167" s="15" t="str">
        <f t="shared" ca="1" si="8"/>
        <v/>
      </c>
      <c r="J167" s="18" t="str">
        <f t="shared" ca="1" si="9"/>
        <v/>
      </c>
      <c r="K167" s="13"/>
      <c r="L167" s="14"/>
    </row>
    <row r="168" spans="1:12" ht="20.100000000000001" customHeight="1" x14ac:dyDescent="0.25">
      <c r="A168" s="13"/>
      <c r="B168" s="13"/>
      <c r="C168" s="15" t="str">
        <f>IF($B168="","",IFERROR(VLOOKUP($B168,Werkzeugliste!$A$8:$B$107,2,FALSE),"ID nicht gefunden"))</f>
        <v/>
      </c>
      <c r="D168" s="16"/>
      <c r="E168" s="17"/>
      <c r="F168" s="17"/>
      <c r="G168" s="17"/>
      <c r="H168" s="17"/>
      <c r="I168" s="15" t="str">
        <f t="shared" ref="I168:I199" ca="1" si="10">IF($B168="","",IF($H168&lt;&gt;"","Zurückgegeben",IF(AND($G168&lt;&gt;"",TODAY()&gt;$G168),"Überfällig","Ausgeliehen")))</f>
        <v/>
      </c>
      <c r="J168" s="18" t="str">
        <f t="shared" ref="J168:J199" ca="1" si="11">IF($B168="","",IF($H168&lt;&gt;"",$H168-$E168,TODAY()-$E168))</f>
        <v/>
      </c>
      <c r="K168" s="13"/>
      <c r="L168" s="14"/>
    </row>
    <row r="169" spans="1:12" ht="20.100000000000001" customHeight="1" x14ac:dyDescent="0.25">
      <c r="A169" s="13"/>
      <c r="B169" s="13"/>
      <c r="C169" s="15" t="str">
        <f>IF($B169="","",IFERROR(VLOOKUP($B169,Werkzeugliste!$A$8:$B$107,2,FALSE),"ID nicht gefunden"))</f>
        <v/>
      </c>
      <c r="D169" s="16"/>
      <c r="E169" s="17"/>
      <c r="F169" s="17"/>
      <c r="G169" s="17"/>
      <c r="H169" s="17"/>
      <c r="I169" s="15" t="str">
        <f t="shared" ca="1" si="10"/>
        <v/>
      </c>
      <c r="J169" s="18" t="str">
        <f t="shared" ca="1" si="11"/>
        <v/>
      </c>
      <c r="K169" s="13"/>
      <c r="L169" s="14"/>
    </row>
    <row r="170" spans="1:12" ht="20.100000000000001" customHeight="1" x14ac:dyDescent="0.25">
      <c r="A170" s="13"/>
      <c r="B170" s="13"/>
      <c r="C170" s="15" t="str">
        <f>IF($B170="","",IFERROR(VLOOKUP($B170,Werkzeugliste!$A$8:$B$107,2,FALSE),"ID nicht gefunden"))</f>
        <v/>
      </c>
      <c r="D170" s="16"/>
      <c r="E170" s="17"/>
      <c r="F170" s="17"/>
      <c r="G170" s="17"/>
      <c r="H170" s="17"/>
      <c r="I170" s="15" t="str">
        <f t="shared" ca="1" si="10"/>
        <v/>
      </c>
      <c r="J170" s="18" t="str">
        <f t="shared" ca="1" si="11"/>
        <v/>
      </c>
      <c r="K170" s="13"/>
      <c r="L170" s="14"/>
    </row>
    <row r="171" spans="1:12" ht="20.100000000000001" customHeight="1" x14ac:dyDescent="0.25">
      <c r="A171" s="13"/>
      <c r="B171" s="13"/>
      <c r="C171" s="15" t="str">
        <f>IF($B171="","",IFERROR(VLOOKUP($B171,Werkzeugliste!$A$8:$B$107,2,FALSE),"ID nicht gefunden"))</f>
        <v/>
      </c>
      <c r="D171" s="16"/>
      <c r="E171" s="17"/>
      <c r="F171" s="17"/>
      <c r="G171" s="17"/>
      <c r="H171" s="17"/>
      <c r="I171" s="15" t="str">
        <f t="shared" ca="1" si="10"/>
        <v/>
      </c>
      <c r="J171" s="18" t="str">
        <f t="shared" ca="1" si="11"/>
        <v/>
      </c>
      <c r="K171" s="13"/>
      <c r="L171" s="14"/>
    </row>
    <row r="172" spans="1:12" ht="20.100000000000001" customHeight="1" x14ac:dyDescent="0.25">
      <c r="A172" s="13"/>
      <c r="B172" s="13"/>
      <c r="C172" s="15" t="str">
        <f>IF($B172="","",IFERROR(VLOOKUP($B172,Werkzeugliste!$A$8:$B$107,2,FALSE),"ID nicht gefunden"))</f>
        <v/>
      </c>
      <c r="D172" s="16"/>
      <c r="E172" s="17"/>
      <c r="F172" s="17"/>
      <c r="G172" s="17"/>
      <c r="H172" s="17"/>
      <c r="I172" s="15" t="str">
        <f t="shared" ca="1" si="10"/>
        <v/>
      </c>
      <c r="J172" s="18" t="str">
        <f t="shared" ca="1" si="11"/>
        <v/>
      </c>
      <c r="K172" s="13"/>
      <c r="L172" s="14"/>
    </row>
    <row r="173" spans="1:12" ht="20.100000000000001" customHeight="1" x14ac:dyDescent="0.25">
      <c r="A173" s="13"/>
      <c r="B173" s="13"/>
      <c r="C173" s="15" t="str">
        <f>IF($B173="","",IFERROR(VLOOKUP($B173,Werkzeugliste!$A$8:$B$107,2,FALSE),"ID nicht gefunden"))</f>
        <v/>
      </c>
      <c r="D173" s="16"/>
      <c r="E173" s="17"/>
      <c r="F173" s="17"/>
      <c r="G173" s="17"/>
      <c r="H173" s="17"/>
      <c r="I173" s="15" t="str">
        <f t="shared" ca="1" si="10"/>
        <v/>
      </c>
      <c r="J173" s="18" t="str">
        <f t="shared" ca="1" si="11"/>
        <v/>
      </c>
      <c r="K173" s="13"/>
      <c r="L173" s="14"/>
    </row>
    <row r="174" spans="1:12" ht="20.100000000000001" customHeight="1" x14ac:dyDescent="0.25">
      <c r="A174" s="13"/>
      <c r="B174" s="13"/>
      <c r="C174" s="15" t="str">
        <f>IF($B174="","",IFERROR(VLOOKUP($B174,Werkzeugliste!$A$8:$B$107,2,FALSE),"ID nicht gefunden"))</f>
        <v/>
      </c>
      <c r="D174" s="16"/>
      <c r="E174" s="17"/>
      <c r="F174" s="17"/>
      <c r="G174" s="17"/>
      <c r="H174" s="17"/>
      <c r="I174" s="15" t="str">
        <f t="shared" ca="1" si="10"/>
        <v/>
      </c>
      <c r="J174" s="18" t="str">
        <f t="shared" ca="1" si="11"/>
        <v/>
      </c>
      <c r="K174" s="13"/>
      <c r="L174" s="14"/>
    </row>
    <row r="175" spans="1:12" ht="20.100000000000001" customHeight="1" x14ac:dyDescent="0.25">
      <c r="A175" s="13"/>
      <c r="B175" s="13"/>
      <c r="C175" s="15" t="str">
        <f>IF($B175="","",IFERROR(VLOOKUP($B175,Werkzeugliste!$A$8:$B$107,2,FALSE),"ID nicht gefunden"))</f>
        <v/>
      </c>
      <c r="D175" s="16"/>
      <c r="E175" s="17"/>
      <c r="F175" s="17"/>
      <c r="G175" s="17"/>
      <c r="H175" s="17"/>
      <c r="I175" s="15" t="str">
        <f t="shared" ca="1" si="10"/>
        <v/>
      </c>
      <c r="J175" s="18" t="str">
        <f t="shared" ca="1" si="11"/>
        <v/>
      </c>
      <c r="K175" s="13"/>
      <c r="L175" s="14"/>
    </row>
    <row r="176" spans="1:12" ht="20.100000000000001" customHeight="1" x14ac:dyDescent="0.25">
      <c r="A176" s="13"/>
      <c r="B176" s="13"/>
      <c r="C176" s="15" t="str">
        <f>IF($B176="","",IFERROR(VLOOKUP($B176,Werkzeugliste!$A$8:$B$107,2,FALSE),"ID nicht gefunden"))</f>
        <v/>
      </c>
      <c r="D176" s="16"/>
      <c r="E176" s="17"/>
      <c r="F176" s="17"/>
      <c r="G176" s="17"/>
      <c r="H176" s="17"/>
      <c r="I176" s="15" t="str">
        <f t="shared" ca="1" si="10"/>
        <v/>
      </c>
      <c r="J176" s="18" t="str">
        <f t="shared" ca="1" si="11"/>
        <v/>
      </c>
      <c r="K176" s="13"/>
      <c r="L176" s="14"/>
    </row>
    <row r="177" spans="1:12" ht="20.100000000000001" customHeight="1" x14ac:dyDescent="0.25">
      <c r="A177" s="13"/>
      <c r="B177" s="13"/>
      <c r="C177" s="15" t="str">
        <f>IF($B177="","",IFERROR(VLOOKUP($B177,Werkzeugliste!$A$8:$B$107,2,FALSE),"ID nicht gefunden"))</f>
        <v/>
      </c>
      <c r="D177" s="16"/>
      <c r="E177" s="17"/>
      <c r="F177" s="17"/>
      <c r="G177" s="17"/>
      <c r="H177" s="17"/>
      <c r="I177" s="15" t="str">
        <f t="shared" ca="1" si="10"/>
        <v/>
      </c>
      <c r="J177" s="18" t="str">
        <f t="shared" ca="1" si="11"/>
        <v/>
      </c>
      <c r="K177" s="13"/>
      <c r="L177" s="14"/>
    </row>
    <row r="178" spans="1:12" ht="20.100000000000001" customHeight="1" x14ac:dyDescent="0.25">
      <c r="A178" s="13"/>
      <c r="B178" s="13"/>
      <c r="C178" s="15" t="str">
        <f>IF($B178="","",IFERROR(VLOOKUP($B178,Werkzeugliste!$A$8:$B$107,2,FALSE),"ID nicht gefunden"))</f>
        <v/>
      </c>
      <c r="D178" s="16"/>
      <c r="E178" s="17"/>
      <c r="F178" s="17"/>
      <c r="G178" s="17"/>
      <c r="H178" s="17"/>
      <c r="I178" s="15" t="str">
        <f t="shared" ca="1" si="10"/>
        <v/>
      </c>
      <c r="J178" s="18" t="str">
        <f t="shared" ca="1" si="11"/>
        <v/>
      </c>
      <c r="K178" s="13"/>
      <c r="L178" s="14"/>
    </row>
    <row r="179" spans="1:12" ht="20.100000000000001" customHeight="1" x14ac:dyDescent="0.25">
      <c r="A179" s="13"/>
      <c r="B179" s="13"/>
      <c r="C179" s="15" t="str">
        <f>IF($B179="","",IFERROR(VLOOKUP($B179,Werkzeugliste!$A$8:$B$107,2,FALSE),"ID nicht gefunden"))</f>
        <v/>
      </c>
      <c r="D179" s="16"/>
      <c r="E179" s="17"/>
      <c r="F179" s="17"/>
      <c r="G179" s="17"/>
      <c r="H179" s="17"/>
      <c r="I179" s="15" t="str">
        <f t="shared" ca="1" si="10"/>
        <v/>
      </c>
      <c r="J179" s="18" t="str">
        <f t="shared" ca="1" si="11"/>
        <v/>
      </c>
      <c r="K179" s="13"/>
      <c r="L179" s="14"/>
    </row>
    <row r="180" spans="1:12" ht="20.100000000000001" customHeight="1" x14ac:dyDescent="0.25">
      <c r="A180" s="13"/>
      <c r="B180" s="13"/>
      <c r="C180" s="15" t="str">
        <f>IF($B180="","",IFERROR(VLOOKUP($B180,Werkzeugliste!$A$8:$B$107,2,FALSE),"ID nicht gefunden"))</f>
        <v/>
      </c>
      <c r="D180" s="16"/>
      <c r="E180" s="17"/>
      <c r="F180" s="17"/>
      <c r="G180" s="17"/>
      <c r="H180" s="17"/>
      <c r="I180" s="15" t="str">
        <f t="shared" ca="1" si="10"/>
        <v/>
      </c>
      <c r="J180" s="18" t="str">
        <f t="shared" ca="1" si="11"/>
        <v/>
      </c>
      <c r="K180" s="13"/>
      <c r="L180" s="14"/>
    </row>
    <row r="181" spans="1:12" ht="20.100000000000001" customHeight="1" x14ac:dyDescent="0.25">
      <c r="A181" s="13"/>
      <c r="B181" s="13"/>
      <c r="C181" s="15" t="str">
        <f>IF($B181="","",IFERROR(VLOOKUP($B181,Werkzeugliste!$A$8:$B$107,2,FALSE),"ID nicht gefunden"))</f>
        <v/>
      </c>
      <c r="D181" s="16"/>
      <c r="E181" s="17"/>
      <c r="F181" s="17"/>
      <c r="G181" s="17"/>
      <c r="H181" s="17"/>
      <c r="I181" s="15" t="str">
        <f t="shared" ca="1" si="10"/>
        <v/>
      </c>
      <c r="J181" s="18" t="str">
        <f t="shared" ca="1" si="11"/>
        <v/>
      </c>
      <c r="K181" s="13"/>
      <c r="L181" s="14"/>
    </row>
    <row r="182" spans="1:12" ht="20.100000000000001" customHeight="1" x14ac:dyDescent="0.25">
      <c r="A182" s="13"/>
      <c r="B182" s="13"/>
      <c r="C182" s="15" t="str">
        <f>IF($B182="","",IFERROR(VLOOKUP($B182,Werkzeugliste!$A$8:$B$107,2,FALSE),"ID nicht gefunden"))</f>
        <v/>
      </c>
      <c r="D182" s="16"/>
      <c r="E182" s="17"/>
      <c r="F182" s="17"/>
      <c r="G182" s="17"/>
      <c r="H182" s="17"/>
      <c r="I182" s="15" t="str">
        <f t="shared" ca="1" si="10"/>
        <v/>
      </c>
      <c r="J182" s="18" t="str">
        <f t="shared" ca="1" si="11"/>
        <v/>
      </c>
      <c r="K182" s="13"/>
      <c r="L182" s="14"/>
    </row>
    <row r="183" spans="1:12" ht="20.100000000000001" customHeight="1" x14ac:dyDescent="0.25">
      <c r="A183" s="13"/>
      <c r="B183" s="13"/>
      <c r="C183" s="15" t="str">
        <f>IF($B183="","",IFERROR(VLOOKUP($B183,Werkzeugliste!$A$8:$B$107,2,FALSE),"ID nicht gefunden"))</f>
        <v/>
      </c>
      <c r="D183" s="16"/>
      <c r="E183" s="17"/>
      <c r="F183" s="17"/>
      <c r="G183" s="17"/>
      <c r="H183" s="17"/>
      <c r="I183" s="15" t="str">
        <f t="shared" ca="1" si="10"/>
        <v/>
      </c>
      <c r="J183" s="18" t="str">
        <f t="shared" ca="1" si="11"/>
        <v/>
      </c>
      <c r="K183" s="13"/>
      <c r="L183" s="14"/>
    </row>
    <row r="184" spans="1:12" ht="20.100000000000001" customHeight="1" x14ac:dyDescent="0.25">
      <c r="A184" s="13"/>
      <c r="B184" s="13"/>
      <c r="C184" s="15" t="str">
        <f>IF($B184="","",IFERROR(VLOOKUP($B184,Werkzeugliste!$A$8:$B$107,2,FALSE),"ID nicht gefunden"))</f>
        <v/>
      </c>
      <c r="D184" s="16"/>
      <c r="E184" s="17"/>
      <c r="F184" s="17"/>
      <c r="G184" s="17"/>
      <c r="H184" s="17"/>
      <c r="I184" s="15" t="str">
        <f t="shared" ca="1" si="10"/>
        <v/>
      </c>
      <c r="J184" s="18" t="str">
        <f t="shared" ca="1" si="11"/>
        <v/>
      </c>
      <c r="K184" s="13"/>
      <c r="L184" s="14"/>
    </row>
    <row r="185" spans="1:12" ht="20.100000000000001" customHeight="1" x14ac:dyDescent="0.25">
      <c r="A185" s="13"/>
      <c r="B185" s="13"/>
      <c r="C185" s="15" t="str">
        <f>IF($B185="","",IFERROR(VLOOKUP($B185,Werkzeugliste!$A$8:$B$107,2,FALSE),"ID nicht gefunden"))</f>
        <v/>
      </c>
      <c r="D185" s="16"/>
      <c r="E185" s="17"/>
      <c r="F185" s="17"/>
      <c r="G185" s="17"/>
      <c r="H185" s="17"/>
      <c r="I185" s="15" t="str">
        <f t="shared" ca="1" si="10"/>
        <v/>
      </c>
      <c r="J185" s="18" t="str">
        <f t="shared" ca="1" si="11"/>
        <v/>
      </c>
      <c r="K185" s="13"/>
      <c r="L185" s="14"/>
    </row>
    <row r="186" spans="1:12" ht="20.100000000000001" customHeight="1" x14ac:dyDescent="0.25">
      <c r="A186" s="13"/>
      <c r="B186" s="13"/>
      <c r="C186" s="15" t="str">
        <f>IF($B186="","",IFERROR(VLOOKUP($B186,Werkzeugliste!$A$8:$B$107,2,FALSE),"ID nicht gefunden"))</f>
        <v/>
      </c>
      <c r="D186" s="16"/>
      <c r="E186" s="17"/>
      <c r="F186" s="17"/>
      <c r="G186" s="17"/>
      <c r="H186" s="17"/>
      <c r="I186" s="15" t="str">
        <f t="shared" ca="1" si="10"/>
        <v/>
      </c>
      <c r="J186" s="18" t="str">
        <f t="shared" ca="1" si="11"/>
        <v/>
      </c>
      <c r="K186" s="13"/>
      <c r="L186" s="14"/>
    </row>
    <row r="187" spans="1:12" ht="20.100000000000001" customHeight="1" x14ac:dyDescent="0.25">
      <c r="A187" s="13"/>
      <c r="B187" s="13"/>
      <c r="C187" s="15" t="str">
        <f>IF($B187="","",IFERROR(VLOOKUP($B187,Werkzeugliste!$A$8:$B$107,2,FALSE),"ID nicht gefunden"))</f>
        <v/>
      </c>
      <c r="D187" s="16"/>
      <c r="E187" s="17"/>
      <c r="F187" s="17"/>
      <c r="G187" s="17"/>
      <c r="H187" s="17"/>
      <c r="I187" s="15" t="str">
        <f t="shared" ca="1" si="10"/>
        <v/>
      </c>
      <c r="J187" s="18" t="str">
        <f t="shared" ca="1" si="11"/>
        <v/>
      </c>
      <c r="K187" s="13"/>
      <c r="L187" s="14"/>
    </row>
    <row r="188" spans="1:12" ht="20.100000000000001" customHeight="1" x14ac:dyDescent="0.25">
      <c r="A188" s="13"/>
      <c r="B188" s="13"/>
      <c r="C188" s="15" t="str">
        <f>IF($B188="","",IFERROR(VLOOKUP($B188,Werkzeugliste!$A$8:$B$107,2,FALSE),"ID nicht gefunden"))</f>
        <v/>
      </c>
      <c r="D188" s="16"/>
      <c r="E188" s="17"/>
      <c r="F188" s="17"/>
      <c r="G188" s="17"/>
      <c r="H188" s="17"/>
      <c r="I188" s="15" t="str">
        <f t="shared" ca="1" si="10"/>
        <v/>
      </c>
      <c r="J188" s="18" t="str">
        <f t="shared" ca="1" si="11"/>
        <v/>
      </c>
      <c r="K188" s="13"/>
      <c r="L188" s="14"/>
    </row>
    <row r="189" spans="1:12" ht="20.100000000000001" customHeight="1" x14ac:dyDescent="0.25">
      <c r="A189" s="13"/>
      <c r="B189" s="13"/>
      <c r="C189" s="15" t="str">
        <f>IF($B189="","",IFERROR(VLOOKUP($B189,Werkzeugliste!$A$8:$B$107,2,FALSE),"ID nicht gefunden"))</f>
        <v/>
      </c>
      <c r="D189" s="16"/>
      <c r="E189" s="17"/>
      <c r="F189" s="17"/>
      <c r="G189" s="17"/>
      <c r="H189" s="17"/>
      <c r="I189" s="15" t="str">
        <f t="shared" ca="1" si="10"/>
        <v/>
      </c>
      <c r="J189" s="18" t="str">
        <f t="shared" ca="1" si="11"/>
        <v/>
      </c>
      <c r="K189" s="13"/>
      <c r="L189" s="14"/>
    </row>
    <row r="190" spans="1:12" ht="20.100000000000001" customHeight="1" x14ac:dyDescent="0.25">
      <c r="A190" s="13"/>
      <c r="B190" s="13"/>
      <c r="C190" s="15" t="str">
        <f>IF($B190="","",IFERROR(VLOOKUP($B190,Werkzeugliste!$A$8:$B$107,2,FALSE),"ID nicht gefunden"))</f>
        <v/>
      </c>
      <c r="D190" s="16"/>
      <c r="E190" s="17"/>
      <c r="F190" s="17"/>
      <c r="G190" s="17"/>
      <c r="H190" s="17"/>
      <c r="I190" s="15" t="str">
        <f t="shared" ca="1" si="10"/>
        <v/>
      </c>
      <c r="J190" s="18" t="str">
        <f t="shared" ca="1" si="11"/>
        <v/>
      </c>
      <c r="K190" s="13"/>
      <c r="L190" s="14"/>
    </row>
    <row r="191" spans="1:12" ht="20.100000000000001" customHeight="1" x14ac:dyDescent="0.25">
      <c r="A191" s="13"/>
      <c r="B191" s="13"/>
      <c r="C191" s="15" t="str">
        <f>IF($B191="","",IFERROR(VLOOKUP($B191,Werkzeugliste!$A$8:$B$107,2,FALSE),"ID nicht gefunden"))</f>
        <v/>
      </c>
      <c r="D191" s="16"/>
      <c r="E191" s="17"/>
      <c r="F191" s="17"/>
      <c r="G191" s="17"/>
      <c r="H191" s="17"/>
      <c r="I191" s="15" t="str">
        <f t="shared" ca="1" si="10"/>
        <v/>
      </c>
      <c r="J191" s="18" t="str">
        <f t="shared" ca="1" si="11"/>
        <v/>
      </c>
      <c r="K191" s="13"/>
      <c r="L191" s="14"/>
    </row>
    <row r="192" spans="1:12" ht="20.100000000000001" customHeight="1" x14ac:dyDescent="0.25">
      <c r="A192" s="13"/>
      <c r="B192" s="13"/>
      <c r="C192" s="15" t="str">
        <f>IF($B192="","",IFERROR(VLOOKUP($B192,Werkzeugliste!$A$8:$B$107,2,FALSE),"ID nicht gefunden"))</f>
        <v/>
      </c>
      <c r="D192" s="16"/>
      <c r="E192" s="17"/>
      <c r="F192" s="17"/>
      <c r="G192" s="17"/>
      <c r="H192" s="17"/>
      <c r="I192" s="15" t="str">
        <f t="shared" ca="1" si="10"/>
        <v/>
      </c>
      <c r="J192" s="18" t="str">
        <f t="shared" ca="1" si="11"/>
        <v/>
      </c>
      <c r="K192" s="13"/>
      <c r="L192" s="14"/>
    </row>
    <row r="193" spans="1:12" ht="20.100000000000001" customHeight="1" x14ac:dyDescent="0.25">
      <c r="A193" s="13"/>
      <c r="B193" s="13"/>
      <c r="C193" s="15" t="str">
        <f>IF($B193="","",IFERROR(VLOOKUP($B193,Werkzeugliste!$A$8:$B$107,2,FALSE),"ID nicht gefunden"))</f>
        <v/>
      </c>
      <c r="D193" s="16"/>
      <c r="E193" s="17"/>
      <c r="F193" s="17"/>
      <c r="G193" s="17"/>
      <c r="H193" s="17"/>
      <c r="I193" s="15" t="str">
        <f t="shared" ca="1" si="10"/>
        <v/>
      </c>
      <c r="J193" s="18" t="str">
        <f t="shared" ca="1" si="11"/>
        <v/>
      </c>
      <c r="K193" s="13"/>
      <c r="L193" s="14"/>
    </row>
    <row r="194" spans="1:12" ht="20.100000000000001" customHeight="1" x14ac:dyDescent="0.25">
      <c r="A194" s="13"/>
      <c r="B194" s="13"/>
      <c r="C194" s="15" t="str">
        <f>IF($B194="","",IFERROR(VLOOKUP($B194,Werkzeugliste!$A$8:$B$107,2,FALSE),"ID nicht gefunden"))</f>
        <v/>
      </c>
      <c r="D194" s="16"/>
      <c r="E194" s="17"/>
      <c r="F194" s="17"/>
      <c r="G194" s="17"/>
      <c r="H194" s="17"/>
      <c r="I194" s="15" t="str">
        <f t="shared" ca="1" si="10"/>
        <v/>
      </c>
      <c r="J194" s="18" t="str">
        <f t="shared" ca="1" si="11"/>
        <v/>
      </c>
      <c r="K194" s="13"/>
      <c r="L194" s="14"/>
    </row>
    <row r="195" spans="1:12" ht="20.100000000000001" customHeight="1" x14ac:dyDescent="0.25">
      <c r="A195" s="13"/>
      <c r="B195" s="13"/>
      <c r="C195" s="15" t="str">
        <f>IF($B195="","",IFERROR(VLOOKUP($B195,Werkzeugliste!$A$8:$B$107,2,FALSE),"ID nicht gefunden"))</f>
        <v/>
      </c>
      <c r="D195" s="16"/>
      <c r="E195" s="17"/>
      <c r="F195" s="17"/>
      <c r="G195" s="17"/>
      <c r="H195" s="17"/>
      <c r="I195" s="15" t="str">
        <f t="shared" ca="1" si="10"/>
        <v/>
      </c>
      <c r="J195" s="18" t="str">
        <f t="shared" ca="1" si="11"/>
        <v/>
      </c>
      <c r="K195" s="13"/>
      <c r="L195" s="14"/>
    </row>
    <row r="196" spans="1:12" ht="20.100000000000001" customHeight="1" x14ac:dyDescent="0.25">
      <c r="A196" s="13"/>
      <c r="B196" s="13"/>
      <c r="C196" s="15" t="str">
        <f>IF($B196="","",IFERROR(VLOOKUP($B196,Werkzeugliste!$A$8:$B$107,2,FALSE),"ID nicht gefunden"))</f>
        <v/>
      </c>
      <c r="D196" s="16"/>
      <c r="E196" s="17"/>
      <c r="F196" s="17"/>
      <c r="G196" s="17"/>
      <c r="H196" s="17"/>
      <c r="I196" s="15" t="str">
        <f t="shared" ca="1" si="10"/>
        <v/>
      </c>
      <c r="J196" s="18" t="str">
        <f t="shared" ca="1" si="11"/>
        <v/>
      </c>
      <c r="K196" s="13"/>
      <c r="L196" s="14"/>
    </row>
    <row r="197" spans="1:12" ht="20.100000000000001" customHeight="1" x14ac:dyDescent="0.25">
      <c r="A197" s="13"/>
      <c r="B197" s="13"/>
      <c r="C197" s="15" t="str">
        <f>IF($B197="","",IFERROR(VLOOKUP($B197,Werkzeugliste!$A$8:$B$107,2,FALSE),"ID nicht gefunden"))</f>
        <v/>
      </c>
      <c r="D197" s="16"/>
      <c r="E197" s="17"/>
      <c r="F197" s="17"/>
      <c r="G197" s="17"/>
      <c r="H197" s="17"/>
      <c r="I197" s="15" t="str">
        <f t="shared" ca="1" si="10"/>
        <v/>
      </c>
      <c r="J197" s="18" t="str">
        <f t="shared" ca="1" si="11"/>
        <v/>
      </c>
      <c r="K197" s="13"/>
      <c r="L197" s="14"/>
    </row>
    <row r="198" spans="1:12" ht="20.100000000000001" customHeight="1" x14ac:dyDescent="0.25">
      <c r="A198" s="13"/>
      <c r="B198" s="13"/>
      <c r="C198" s="15" t="str">
        <f>IF($B198="","",IFERROR(VLOOKUP($B198,Werkzeugliste!$A$8:$B$107,2,FALSE),"ID nicht gefunden"))</f>
        <v/>
      </c>
      <c r="D198" s="16"/>
      <c r="E198" s="17"/>
      <c r="F198" s="17"/>
      <c r="G198" s="17"/>
      <c r="H198" s="17"/>
      <c r="I198" s="15" t="str">
        <f t="shared" ca="1" si="10"/>
        <v/>
      </c>
      <c r="J198" s="18" t="str">
        <f t="shared" ca="1" si="11"/>
        <v/>
      </c>
      <c r="K198" s="13"/>
      <c r="L198" s="14"/>
    </row>
    <row r="199" spans="1:12" ht="20.100000000000001" customHeight="1" x14ac:dyDescent="0.25">
      <c r="A199" s="13"/>
      <c r="B199" s="13"/>
      <c r="C199" s="15" t="str">
        <f>IF($B199="","",IFERROR(VLOOKUP($B199,Werkzeugliste!$A$8:$B$107,2,FALSE),"ID nicht gefunden"))</f>
        <v/>
      </c>
      <c r="D199" s="16"/>
      <c r="E199" s="17"/>
      <c r="F199" s="17"/>
      <c r="G199" s="17"/>
      <c r="H199" s="17"/>
      <c r="I199" s="15" t="str">
        <f t="shared" ca="1" si="10"/>
        <v/>
      </c>
      <c r="J199" s="18" t="str">
        <f t="shared" ca="1" si="11"/>
        <v/>
      </c>
      <c r="K199" s="13"/>
      <c r="L199" s="14"/>
    </row>
    <row r="200" spans="1:12" ht="20.100000000000001" customHeight="1" x14ac:dyDescent="0.25">
      <c r="A200" s="13"/>
      <c r="B200" s="13"/>
      <c r="C200" s="15" t="str">
        <f>IF($B200="","",IFERROR(VLOOKUP($B200,Werkzeugliste!$A$8:$B$107,2,FALSE),"ID nicht gefunden"))</f>
        <v/>
      </c>
      <c r="D200" s="16"/>
      <c r="E200" s="17"/>
      <c r="F200" s="17"/>
      <c r="G200" s="17"/>
      <c r="H200" s="17"/>
      <c r="I200" s="15" t="str">
        <f t="shared" ref="I200:I207" ca="1" si="12">IF($B200="","",IF($H200&lt;&gt;"","Zurückgegeben",IF(AND($G200&lt;&gt;"",TODAY()&gt;$G200),"Überfällig","Ausgeliehen")))</f>
        <v/>
      </c>
      <c r="J200" s="18" t="str">
        <f t="shared" ref="J200:J207" ca="1" si="13">IF($B200="","",IF($H200&lt;&gt;"",$H200-$E200,TODAY()-$E200))</f>
        <v/>
      </c>
      <c r="K200" s="13"/>
      <c r="L200" s="14"/>
    </row>
    <row r="201" spans="1:12" ht="20.100000000000001" customHeight="1" x14ac:dyDescent="0.25">
      <c r="A201" s="13"/>
      <c r="B201" s="13"/>
      <c r="C201" s="15" t="str">
        <f>IF($B201="","",IFERROR(VLOOKUP($B201,Werkzeugliste!$A$8:$B$107,2,FALSE),"ID nicht gefunden"))</f>
        <v/>
      </c>
      <c r="D201" s="16"/>
      <c r="E201" s="17"/>
      <c r="F201" s="17"/>
      <c r="G201" s="17"/>
      <c r="H201" s="17"/>
      <c r="I201" s="15" t="str">
        <f t="shared" ca="1" si="12"/>
        <v/>
      </c>
      <c r="J201" s="18" t="str">
        <f t="shared" ca="1" si="13"/>
        <v/>
      </c>
      <c r="K201" s="13"/>
      <c r="L201" s="14"/>
    </row>
    <row r="202" spans="1:12" ht="20.100000000000001" customHeight="1" x14ac:dyDescent="0.25">
      <c r="A202" s="13"/>
      <c r="B202" s="13"/>
      <c r="C202" s="15" t="str">
        <f>IF($B202="","",IFERROR(VLOOKUP($B202,Werkzeugliste!$A$8:$B$107,2,FALSE),"ID nicht gefunden"))</f>
        <v/>
      </c>
      <c r="D202" s="16"/>
      <c r="E202" s="17"/>
      <c r="F202" s="17"/>
      <c r="G202" s="17"/>
      <c r="H202" s="17"/>
      <c r="I202" s="15" t="str">
        <f t="shared" ca="1" si="12"/>
        <v/>
      </c>
      <c r="J202" s="18" t="str">
        <f t="shared" ca="1" si="13"/>
        <v/>
      </c>
      <c r="K202" s="13"/>
      <c r="L202" s="14"/>
    </row>
    <row r="203" spans="1:12" ht="20.100000000000001" customHeight="1" x14ac:dyDescent="0.25">
      <c r="A203" s="13"/>
      <c r="B203" s="13"/>
      <c r="C203" s="15" t="str">
        <f>IF($B203="","",IFERROR(VLOOKUP($B203,Werkzeugliste!$A$8:$B$107,2,FALSE),"ID nicht gefunden"))</f>
        <v/>
      </c>
      <c r="D203" s="16"/>
      <c r="E203" s="17"/>
      <c r="F203" s="17"/>
      <c r="G203" s="17"/>
      <c r="H203" s="17"/>
      <c r="I203" s="15" t="str">
        <f t="shared" ca="1" si="12"/>
        <v/>
      </c>
      <c r="J203" s="18" t="str">
        <f t="shared" ca="1" si="13"/>
        <v/>
      </c>
      <c r="K203" s="13"/>
      <c r="L203" s="14"/>
    </row>
    <row r="204" spans="1:12" ht="20.100000000000001" customHeight="1" x14ac:dyDescent="0.25">
      <c r="A204" s="13"/>
      <c r="B204" s="13"/>
      <c r="C204" s="15" t="str">
        <f>IF($B204="","",IFERROR(VLOOKUP($B204,Werkzeugliste!$A$8:$B$107,2,FALSE),"ID nicht gefunden"))</f>
        <v/>
      </c>
      <c r="D204" s="16"/>
      <c r="E204" s="17"/>
      <c r="F204" s="17"/>
      <c r="G204" s="17"/>
      <c r="H204" s="17"/>
      <c r="I204" s="15" t="str">
        <f t="shared" ca="1" si="12"/>
        <v/>
      </c>
      <c r="J204" s="18" t="str">
        <f t="shared" ca="1" si="13"/>
        <v/>
      </c>
      <c r="K204" s="13"/>
      <c r="L204" s="14"/>
    </row>
    <row r="205" spans="1:12" ht="20.100000000000001" customHeight="1" x14ac:dyDescent="0.25">
      <c r="A205" s="13"/>
      <c r="B205" s="13"/>
      <c r="C205" s="15" t="str">
        <f>IF($B205="","",IFERROR(VLOOKUP($B205,Werkzeugliste!$A$8:$B$107,2,FALSE),"ID nicht gefunden"))</f>
        <v/>
      </c>
      <c r="D205" s="16"/>
      <c r="E205" s="17"/>
      <c r="F205" s="17"/>
      <c r="G205" s="17"/>
      <c r="H205" s="17"/>
      <c r="I205" s="15" t="str">
        <f t="shared" ca="1" si="12"/>
        <v/>
      </c>
      <c r="J205" s="18" t="str">
        <f t="shared" ca="1" si="13"/>
        <v/>
      </c>
      <c r="K205" s="13"/>
      <c r="L205" s="14"/>
    </row>
    <row r="206" spans="1:12" ht="20.100000000000001" customHeight="1" x14ac:dyDescent="0.25">
      <c r="A206" s="13"/>
      <c r="B206" s="13"/>
      <c r="C206" s="15" t="str">
        <f>IF($B206="","",IFERROR(VLOOKUP($B206,Werkzeugliste!$A$8:$B$107,2,FALSE),"ID nicht gefunden"))</f>
        <v/>
      </c>
      <c r="D206" s="16"/>
      <c r="E206" s="17"/>
      <c r="F206" s="17"/>
      <c r="G206" s="17"/>
      <c r="H206" s="17"/>
      <c r="I206" s="15" t="str">
        <f t="shared" ca="1" si="12"/>
        <v/>
      </c>
      <c r="J206" s="18" t="str">
        <f t="shared" ca="1" si="13"/>
        <v/>
      </c>
      <c r="K206" s="13"/>
      <c r="L206" s="14"/>
    </row>
    <row r="207" spans="1:12" ht="20.100000000000001" customHeight="1" x14ac:dyDescent="0.25">
      <c r="A207" s="13"/>
      <c r="B207" s="13"/>
      <c r="C207" s="15" t="str">
        <f>IF($B207="","",IFERROR(VLOOKUP($B207,Werkzeugliste!$A$8:$B$107,2,FALSE),"ID nicht gefunden"))</f>
        <v/>
      </c>
      <c r="D207" s="16"/>
      <c r="E207" s="17"/>
      <c r="F207" s="17"/>
      <c r="G207" s="17"/>
      <c r="H207" s="17"/>
      <c r="I207" s="15" t="str">
        <f t="shared" ca="1" si="12"/>
        <v/>
      </c>
      <c r="J207" s="18" t="str">
        <f t="shared" ca="1" si="13"/>
        <v/>
      </c>
      <c r="K207" s="13"/>
      <c r="L207" s="14"/>
    </row>
  </sheetData>
  <mergeCells count="8">
    <mergeCell ref="A1:L2"/>
    <mergeCell ref="A3:L3"/>
    <mergeCell ref="A5:B5"/>
    <mergeCell ref="C5:D5"/>
    <mergeCell ref="E5:F5"/>
    <mergeCell ref="G5:H5"/>
    <mergeCell ref="I5:J5"/>
    <mergeCell ref="K5:L5"/>
  </mergeCells>
  <conditionalFormatting sqref="G8:G207">
    <cfRule type="expression" dxfId="5" priority="4">
      <formula>AND($B8&lt;&gt;"",$H8="",$G8&lt;TODAY())</formula>
    </cfRule>
  </conditionalFormatting>
  <conditionalFormatting sqref="I8:I207">
    <cfRule type="expression" dxfId="4" priority="1">
      <formula>$I8="Überfällig"</formula>
    </cfRule>
    <cfRule type="expression" dxfId="3" priority="2">
      <formula>$I8="Ausgeliehen"</formula>
    </cfRule>
    <cfRule type="expression" dxfId="2" priority="3">
      <formula>$I8="Zurückgegeben"</formula>
    </cfRule>
  </conditionalFormatting>
  <conditionalFormatting sqref="K8:K207">
    <cfRule type="expression" dxfId="1" priority="5">
      <formula>$K8="Defekt"</formula>
    </cfRule>
    <cfRule type="expression" dxfId="0" priority="6">
      <formula>$K8="Reparatur nötig"</formula>
    </cfRule>
  </conditionalFormatting>
  <dataValidations count="2">
    <dataValidation type="list" sqref="B8:B207" xr:uid="{00000000-0002-0000-0200-000000000000}">
      <formula1>INDIRECT("Werkzeugliste!$A$8:$A$107")</formula1>
    </dataValidation>
    <dataValidation type="list" sqref="K8:K207" xr:uid="{00000000-0002-0000-0200-000001000000}">
      <formula1>"Einwandfrei,Leichte Gebrauchsspuren,Reparatur nötig,Defekt"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Werkzeugliste</vt:lpstr>
      <vt:lpstr>Ausleihen &amp; Rückgaben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2026-07-15T16:56:44Z</dcterms:modified>
</cp:coreProperties>
</file>